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0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externalReferences>
    <externalReference r:id="rId29"/>
  </externalReferences>
  <definedNames>
    <definedName name="_xlnm.Print_Area" localSheetId="4">'Divulgacao'!$A$1:$S$69</definedName>
    <definedName name="_xlnm.Print_Area" localSheetId="0">'Percentuais'!$1:$40</definedName>
    <definedName name="_xlnm.Print_Area" localSheetId="1">'Resumo'!$A$1:$I$218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9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<sst xmlns="http://schemas.openxmlformats.org/spreadsheetml/2006/main" count="2014" uniqueCount="302">
  <si>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</si>
  <si>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</si>
  <si>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</si>
  <si>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</si>
  <si>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</si>
  <si>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</si>
  <si>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</si>
  <si>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</si>
  <si>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</si>
  <si>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</si>
  <si>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</si>
  <si>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</si>
  <si>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</si>
  <si>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</si>
  <si>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</si>
  <si>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</si>
  <si>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</si>
  <si>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</si>
  <si>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</si>
  <si>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</si>
  <si>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</si>
  <si>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</si>
  <si>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</si>
  <si>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</si>
  <si>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</si>
  <si>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</si>
  <si>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</si>
  <si>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</si>
  <si>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</si>
  <si>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</si>
  <si>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</si>
  <si>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</si>
  <si>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</si>
  <si>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</si>
  <si>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</si>
  <si>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</si>
  <si>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</si>
  <si>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</si>
  <si>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</si>
  <si>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</si>
  <si>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</si>
  <si>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</si>
  <si>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</si>
  <si>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</si>
  <si>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</si>
  <si>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</si>
  <si>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</si>
  <si>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</si>
  <si>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</si>
  <si>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</si>
  <si>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</si>
  <si>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</si>
  <si>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</si>
  <si>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</si>
  <si>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</si>
  <si>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</si>
  <si>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</si>
  <si>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</si>
  <si>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</si>
  <si>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</si>
  <si>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</si>
  <si>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</si>
  <si>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</si>
  <si>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</si>
  <si>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</si>
  <si>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</si>
  <si>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</si>
  <si>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</si>
  <si>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</si>
  <si>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</si>
  <si>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</si>
  <si>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</si>
  <si>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</si>
  <si>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</si>
  <si>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</si>
  <si>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</si>
  <si>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</si>
  <si>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</si>
  <si>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</si>
  <si>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</si>
  <si>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</si>
  <si>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</si>
  <si>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</si>
  <si>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</si>
  <si>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</si>
  <si>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</si>
  <si>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</si>
  <si>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</si>
  <si>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</si>
  <si>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</si>
  <si>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</si>
  <si>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</si>
  <si>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</si>
  <si>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</si>
  <si>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</si>
  <si>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</si>
  <si>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</si>
  <si>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</si>
  <si>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</si>
  <si>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</si>
  <si>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</si>
  <si>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</si>
  <si>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</si>
  <si>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</si>
  <si>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</si>
  <si>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</si>
  <si>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</si>
  <si>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</si>
  <si>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</si>
  <si>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</si>
  <si>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</si>
  <si>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</si>
  <si>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</si>
  <si>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</si>
  <si>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</si>
  <si>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</si>
  <si>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</si>
  <si>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</si>
  <si>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</si>
  <si>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</si>
  <si>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</si>
  <si>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</si>
  <si>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</si>
  <si>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</si>
  <si>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</si>
  <si>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</si>
  <si>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</si>
  <si>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</si>
  <si>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</si>
  <si>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</si>
  <si>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</si>
  <si>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</si>
  <si>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</si>
  <si>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</si>
  <si>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</si>
  <si>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</si>
  <si>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</si>
  <si>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</si>
  <si>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</si>
  <si>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</si>
  <si>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</si>
  <si>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</si>
  <si>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</si>
  <si>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 xml:space="preserve">Monografia de Especialização </t>
  </si>
  <si>
    <t>Iniciação Científica</t>
  </si>
  <si>
    <t>Extensão</t>
  </si>
  <si>
    <t>Tutoria Acadêmica</t>
  </si>
  <si>
    <t>Estágio</t>
  </si>
  <si>
    <t>Trabalho final de curso</t>
  </si>
  <si>
    <t>Outras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</si>
  <si>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</si>
  <si>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</si>
  <si>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</si>
  <si>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</si>
  <si>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</si>
  <si>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</si>
  <si>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</si>
  <si>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</si>
  <si>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</si>
  <si>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</si>
  <si>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</si>
  <si>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</si>
  <si>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</si>
  <si>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</si>
  <si>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</si>
  <si>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</si>
  <si>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</si>
  <si>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</si>
  <si>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</si>
  <si>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</si>
  <si>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</si>
  <si>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</si>
  <si>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</si>
  <si>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</si>
  <si>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</si>
  <si>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</si>
  <si>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</si>
  <si>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</si>
  <si>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</si>
  <si>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</si>
  <si>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</si>
  <si>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</si>
  <si>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</si>
  <si>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</si>
  <si>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</si>
  <si>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</si>
  <si>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</si>
  <si>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</si>
  <si>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</si>
  <si>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</si>
  <si>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</si>
  <si>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</si>
  <si>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</si>
  <si>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</si>
  <si>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</si>
  <si>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</si>
  <si>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</si>
  <si>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</si>
  <si>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</si>
  <si>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</si>
  <si>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</si>
  <si>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</si>
  <si>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</si>
  <si>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</si>
  <si>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</si>
  <si>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</si>
  <si>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</si>
  <si>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</si>
  <si>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</si>
  <si>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</si>
  <si>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</si>
  <si>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</si>
  <si>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</si>
  <si>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</si>
  <si>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</si>
  <si>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</si>
  <si>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</si>
  <si>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</si>
  <si>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</si>
  <si>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</si>
  <si>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</si>
  <si>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</si>
  <si>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</si>
  <si>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</si>
  <si>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</si>
  <si>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</si>
  <si>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</si>
  <si>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</si>
  <si>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</si>
  <si>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</si>
  <si>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</si>
  <si>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</si>
  <si>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</si>
  <si>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</si>
  <si>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</si>
  <si>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</si>
  <si>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</si>
  <si>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</si>
  <si>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</si>
  <si>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</si>
  <si>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</si>
  <si>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</si>
  <si>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</si>
  <si>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</si>
  <si>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</si>
  <si>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</si>
  <si>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</si>
  <si>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</si>
  <si>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</si>
  <si>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</si>
  <si>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</si>
  <si>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</si>
  <si>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</si>
  <si>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</si>
  <si>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</si>
  <si>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</si>
  <si>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</si>
  <si>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</si>
  <si>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</si>
  <si>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</si>
  <si>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</si>
  <si>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</si>
  <si>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</si>
  <si>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</si>
  <si>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</si>
  <si>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</si>
  <si>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</si>
  <si>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</si>
  <si>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</si>
  <si>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</si>
  <si>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</si>
  <si>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</si>
  <si>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</si>
  <si>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</si>
  <si>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</si>
  <si>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</si>
  <si>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</si>
  <si>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</si>
  <si>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</si>
  <si>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</si>
  <si>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</si>
  <si>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</si>
  <si>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</si>
  <si>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</si>
  <si>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</si>
  <si>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</si>
  <si>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</si>
  <si>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PROLICEN</t>
  </si>
  <si>
    <t>Resumo Geral das Várias Atividades Desenvolvidas Pelos Docentes no</t>
  </si>
  <si>
    <t>Local</t>
  </si>
  <si>
    <t>Data</t>
  </si>
  <si>
    <t>Trabalhos completos publicados em anais de eventos locais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</si>
  <si>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</si>
  <si>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</si>
  <si>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</si>
  <si>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Dissertações defendidas sob orientação de docentes da Unidade Acadêmica</t>
  </si>
  <si>
    <t>Livros técnicos e didáticos publicados</t>
  </si>
  <si>
    <t xml:space="preserve">Distribuição Percentual das Atividades Docentes da Unidade Acadêmica </t>
  </si>
  <si>
    <t>Nao Houve</t>
  </si>
  <si>
    <t>PET</t>
  </si>
  <si>
    <t>PICME-OBMEP</t>
  </si>
  <si>
    <t>Trabalhos apresentados em eventos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</si>
</sst>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;@"/>
    <numFmt numFmtId="175" formatCode="mm/dd/yy;@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mmm/yyyy"/>
    <numFmt numFmtId="189" formatCode="[$-409]dddd\,\ mmmm\ dd\,\ yyyy"/>
    <numFmt numFmtId="190" formatCode="0.0%"/>
    <numFmt numFmtId="191" formatCode="[$-416]dddd\,\ d&quot; de &quot;mmmm&quot; de &quot;yyyy"/>
    <numFmt numFmtId="192" formatCode="dd/mm/yy"/>
    <numFmt numFmtId="193" formatCode="&quot;R$ 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sz val="9.25"/>
      <name val="Arial"/>
      <family val="2"/>
    </font>
    <font>
      <sz val="19.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/>
    </xf>
    <xf numFmtId="49" fontId="0" fillId="2" borderId="3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3" xfId="0" applyNumberForma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74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2" fontId="0" fillId="2" borderId="5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92" fontId="5" fillId="0" borderId="2" xfId="0" applyNumberFormat="1" applyFont="1" applyBorder="1" applyAlignment="1" applyProtection="1">
      <alignment horizontal="center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4" fontId="7" fillId="0" borderId="18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 applyProtection="1">
      <alignment horizontal="left"/>
      <protection locked="0"/>
    </xf>
    <xf numFmtId="7" fontId="4" fillId="0" borderId="2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174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174" fontId="4" fillId="0" borderId="20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 horizontal="left"/>
    </xf>
    <xf numFmtId="0" fontId="0" fillId="0" borderId="3" xfId="0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10" fontId="0" fillId="2" borderId="10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10" fontId="0" fillId="2" borderId="13" xfId="0" applyNumberFormat="1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/>
      <protection/>
    </xf>
    <xf numFmtId="1" fontId="0" fillId="2" borderId="17" xfId="0" applyNumberForma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 horizontal="center"/>
      <protection/>
    </xf>
    <xf numFmtId="10" fontId="0" fillId="2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2" borderId="15" xfId="0" applyNumberForma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25" xfId="0" applyFont="1" applyFill="1" applyBorder="1" applyAlignment="1" applyProtection="1">
      <alignment horizontal="center"/>
      <protection/>
    </xf>
    <xf numFmtId="174" fontId="4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174" fontId="4" fillId="0" borderId="2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/>
    </xf>
    <xf numFmtId="0" fontId="0" fillId="2" borderId="26" xfId="0" applyFill="1" applyBorder="1" applyAlignment="1" applyProtection="1">
      <alignment horizontal="left"/>
      <protection/>
    </xf>
    <xf numFmtId="0" fontId="4" fillId="2" borderId="27" xfId="0" applyFont="1" applyFill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18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21" fillId="2" borderId="9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21" fillId="2" borderId="32" xfId="0" applyFont="1" applyFill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21" fillId="2" borderId="8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0" fillId="2" borderId="8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90" fontId="6" fillId="2" borderId="6" xfId="0" applyNumberFormat="1" applyFont="1" applyFill="1" applyBorder="1" applyAlignment="1" applyProtection="1">
      <alignment horizontal="center"/>
      <protection/>
    </xf>
    <xf numFmtId="190" fontId="6" fillId="2" borderId="2" xfId="0" applyNumberFormat="1" applyFont="1" applyFill="1" applyBorder="1" applyAlignment="1" applyProtection="1">
      <alignment horizontal="center"/>
      <protection/>
    </xf>
    <xf numFmtId="0" fontId="6" fillId="2" borderId="38" xfId="0" applyFont="1" applyFill="1" applyBorder="1" applyAlignment="1" applyProtection="1">
      <alignment horizontal="left" wrapText="1"/>
      <protection/>
    </xf>
    <xf numFmtId="0" fontId="6" fillId="2" borderId="18" xfId="0" applyFont="1" applyFill="1" applyBorder="1" applyAlignment="1" applyProtection="1">
      <alignment horizontal="left" wrapText="1"/>
      <protection/>
    </xf>
    <xf numFmtId="0" fontId="6" fillId="2" borderId="14" xfId="0" applyFont="1" applyFill="1" applyBorder="1" applyAlignment="1" applyProtection="1">
      <alignment horizontal="left" wrapText="1"/>
      <protection/>
    </xf>
    <xf numFmtId="0" fontId="0" fillId="2" borderId="32" xfId="0" applyFont="1" applyFill="1" applyBorder="1" applyAlignment="1" applyProtection="1">
      <alignment horizontal="left"/>
      <protection/>
    </xf>
    <xf numFmtId="10" fontId="6" fillId="2" borderId="20" xfId="0" applyNumberFormat="1" applyFont="1" applyFill="1" applyBorder="1" applyAlignment="1" applyProtection="1">
      <alignment horizontal="center"/>
      <protection/>
    </xf>
    <xf numFmtId="10" fontId="6" fillId="2" borderId="23" xfId="0" applyNumberFormat="1" applyFont="1" applyFill="1" applyBorder="1" applyAlignment="1" applyProtection="1">
      <alignment horizontal="center"/>
      <protection/>
    </xf>
    <xf numFmtId="0" fontId="6" fillId="2" borderId="29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6" fillId="2" borderId="30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31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6" fillId="2" borderId="37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190" fontId="6" fillId="2" borderId="6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Border="1" applyAlignment="1" applyProtection="1">
      <alignment horizontal="center" vertical="center"/>
      <protection/>
    </xf>
    <xf numFmtId="190" fontId="0" fillId="0" borderId="2" xfId="0" applyNumberFormat="1" applyBorder="1" applyAlignment="1" applyProtection="1">
      <alignment horizontal="center" vertical="center"/>
      <protection/>
    </xf>
    <xf numFmtId="10" fontId="6" fillId="2" borderId="10" xfId="0" applyNumberFormat="1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 horizontal="center"/>
      <protection/>
    </xf>
    <xf numFmtId="0" fontId="6" fillId="2" borderId="29" xfId="0" applyFont="1" applyFill="1" applyBorder="1" applyAlignment="1" applyProtection="1">
      <alignment horizontal="left"/>
      <protection/>
    </xf>
    <xf numFmtId="0" fontId="6" fillId="2" borderId="26" xfId="0" applyFont="1" applyFill="1" applyBorder="1" applyAlignment="1" applyProtection="1">
      <alignment horizontal="left"/>
      <protection/>
    </xf>
    <xf numFmtId="0" fontId="6" fillId="2" borderId="36" xfId="0" applyFont="1" applyFill="1" applyBorder="1" applyAlignment="1" applyProtection="1">
      <alignment horizontal="left"/>
      <protection/>
    </xf>
    <xf numFmtId="0" fontId="14" fillId="2" borderId="30" xfId="0" applyFont="1" applyFill="1" applyBorder="1" applyAlignment="1" applyProtection="1">
      <alignment horizontal="left" vertical="center" wrapText="1"/>
      <protection/>
    </xf>
    <xf numFmtId="0" fontId="14" fillId="2" borderId="8" xfId="0" applyFont="1" applyFill="1" applyBorder="1" applyAlignment="1" applyProtection="1">
      <alignment horizontal="left" vertical="center" wrapText="1"/>
      <protection/>
    </xf>
    <xf numFmtId="0" fontId="14" fillId="2" borderId="31" xfId="0" applyFont="1" applyFill="1" applyBorder="1" applyAlignment="1" applyProtection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6" fillId="2" borderId="37" xfId="0" applyFont="1" applyFill="1" applyBorder="1" applyAlignment="1" applyProtection="1">
      <alignment horizontal="left" wrapText="1"/>
      <protection/>
    </xf>
    <xf numFmtId="0" fontId="6" fillId="2" borderId="12" xfId="0" applyFont="1" applyFill="1" applyBorder="1" applyAlignment="1" applyProtection="1">
      <alignment horizontal="left" wrapText="1"/>
      <protection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3" fillId="2" borderId="39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/>
      <protection/>
    </xf>
    <xf numFmtId="0" fontId="3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190" fontId="6" fillId="2" borderId="29" xfId="0" applyNumberFormat="1" applyFont="1" applyFill="1" applyBorder="1" applyAlignment="1" applyProtection="1">
      <alignment horizontal="center"/>
      <protection/>
    </xf>
    <xf numFmtId="190" fontId="6" fillId="2" borderId="36" xfId="0" applyNumberFormat="1" applyFont="1" applyFill="1" applyBorder="1" applyAlignment="1" applyProtection="1">
      <alignment horizontal="center"/>
      <protection/>
    </xf>
    <xf numFmtId="190" fontId="6" fillId="2" borderId="26" xfId="0" applyNumberFormat="1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34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0" fontId="3" fillId="2" borderId="35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"/>
      <protection/>
    </xf>
    <xf numFmtId="0" fontId="0" fillId="2" borderId="44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45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14" fontId="0" fillId="2" borderId="5" xfId="0" applyNumberFormat="1" applyFont="1" applyFill="1" applyBorder="1" applyAlignment="1" applyProtection="1">
      <alignment horizontal="left"/>
      <protection/>
    </xf>
    <xf numFmtId="14" fontId="0" fillId="2" borderId="16" xfId="0" applyNumberFormat="1" applyFont="1" applyFill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/>
      <protection/>
    </xf>
    <xf numFmtId="14" fontId="0" fillId="2" borderId="17" xfId="0" applyNumberFormat="1" applyFont="1" applyFill="1" applyBorder="1" applyAlignment="1" applyProtection="1">
      <alignment horizontal="left"/>
      <protection/>
    </xf>
    <xf numFmtId="0" fontId="18" fillId="2" borderId="34" xfId="0" applyFont="1" applyFill="1" applyBorder="1" applyAlignment="1" applyProtection="1">
      <alignment horizontal="left"/>
      <protection/>
    </xf>
    <xf numFmtId="0" fontId="18" fillId="2" borderId="32" xfId="0" applyFont="1" applyFill="1" applyBorder="1" applyAlignment="1" applyProtection="1">
      <alignment horizontal="left"/>
      <protection/>
    </xf>
    <xf numFmtId="0" fontId="18" fillId="2" borderId="35" xfId="0" applyFont="1" applyFill="1" applyBorder="1" applyAlignment="1" applyProtection="1">
      <alignment horizontal="left"/>
      <protection/>
    </xf>
    <xf numFmtId="0" fontId="18" fillId="2" borderId="27" xfId="0" applyFont="1" applyFill="1" applyBorder="1" applyAlignment="1">
      <alignment horizontal="left"/>
    </xf>
    <xf numFmtId="0" fontId="18" fillId="2" borderId="28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/>
    </xf>
    <xf numFmtId="0" fontId="0" fillId="2" borderId="4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5" xfId="0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2" borderId="46" xfId="0" applyFont="1" applyFill="1" applyBorder="1" applyAlignment="1" applyProtection="1">
      <alignment/>
      <protection/>
    </xf>
    <xf numFmtId="0" fontId="0" fillId="2" borderId="23" xfId="0" applyFont="1" applyFill="1" applyBorder="1" applyAlignment="1" applyProtection="1">
      <alignment/>
      <protection/>
    </xf>
    <xf numFmtId="0" fontId="0" fillId="2" borderId="47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4" fontId="4" fillId="2" borderId="48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38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49" xfId="0" applyFill="1" applyBorder="1" applyAlignment="1" applyProtection="1">
      <alignment horizontal="left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50" xfId="0" applyFont="1" applyFill="1" applyBorder="1" applyAlignment="1" applyProtection="1">
      <alignment horizontal="left"/>
      <protection/>
    </xf>
    <xf numFmtId="0" fontId="4" fillId="2" borderId="51" xfId="0" applyFont="1" applyFill="1" applyBorder="1" applyAlignment="1" applyProtection="1">
      <alignment horizontal="left"/>
      <protection/>
    </xf>
    <xf numFmtId="0" fontId="4" fillId="2" borderId="24" xfId="0" applyFont="1" applyFill="1" applyBorder="1" applyAlignment="1" applyProtection="1">
      <alignment horizontal="left"/>
      <protection/>
    </xf>
    <xf numFmtId="0" fontId="0" fillId="2" borderId="34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6" fillId="2" borderId="50" xfId="0" applyFont="1" applyFill="1" applyBorder="1" applyAlignment="1" applyProtection="1">
      <alignment/>
      <protection/>
    </xf>
    <xf numFmtId="0" fontId="6" fillId="2" borderId="51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30" xfId="0" applyFont="1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6" fillId="2" borderId="30" xfId="0" applyFont="1" applyFill="1" applyBorder="1" applyAlignment="1" applyProtection="1">
      <alignment horizontal="center"/>
      <protection/>
    </xf>
    <xf numFmtId="0" fontId="6" fillId="2" borderId="31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/>
      <protection/>
    </xf>
    <xf numFmtId="10" fontId="6" fillId="2" borderId="12" xfId="0" applyNumberFormat="1" applyFont="1" applyFill="1" applyBorder="1" applyAlignment="1" applyProtection="1">
      <alignment horizontal="center"/>
      <protection/>
    </xf>
    <xf numFmtId="10" fontId="6" fillId="2" borderId="5" xfId="0" applyNumberFormat="1" applyFont="1" applyFill="1" applyBorder="1" applyAlignment="1" applyProtection="1">
      <alignment horizontal="center"/>
      <protection/>
    </xf>
    <xf numFmtId="10" fontId="6" fillId="2" borderId="45" xfId="0" applyNumberFormat="1" applyFont="1" applyFill="1" applyBorder="1" applyAlignment="1" applyProtection="1">
      <alignment horizontal="center"/>
      <protection/>
    </xf>
    <xf numFmtId="10" fontId="6" fillId="2" borderId="47" xfId="0" applyNumberFormat="1" applyFont="1" applyFill="1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0" fontId="0" fillId="2" borderId="29" xfId="0" applyFill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10" fontId="6" fillId="2" borderId="52" xfId="0" applyNumberFormat="1" applyFont="1" applyFill="1" applyBorder="1" applyAlignment="1" applyProtection="1">
      <alignment horizontal="center"/>
      <protection/>
    </xf>
    <xf numFmtId="10" fontId="6" fillId="2" borderId="22" xfId="0" applyNumberFormat="1" applyFont="1" applyFill="1" applyBorder="1" applyAlignment="1" applyProtection="1">
      <alignment horizontal="center"/>
      <protection/>
    </xf>
    <xf numFmtId="190" fontId="6" fillId="2" borderId="18" xfId="0" applyNumberFormat="1" applyFont="1" applyFill="1" applyBorder="1" applyAlignment="1" applyProtection="1">
      <alignment horizont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15" fillId="2" borderId="43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left" vertical="top" wrapText="1"/>
      <protection/>
    </xf>
    <xf numFmtId="0" fontId="0" fillId="2" borderId="3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90" fontId="6" fillId="2" borderId="53" xfId="0" applyNumberFormat="1" applyFont="1" applyFill="1" applyBorder="1" applyAlignment="1" applyProtection="1">
      <alignment horizontal="center"/>
      <protection/>
    </xf>
    <xf numFmtId="190" fontId="6" fillId="2" borderId="32" xfId="0" applyNumberFormat="1" applyFont="1" applyFill="1" applyBorder="1" applyAlignment="1" applyProtection="1">
      <alignment horizont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32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0" fontId="6" fillId="2" borderId="50" xfId="0" applyNumberFormat="1" applyFont="1" applyFill="1" applyBorder="1" applyAlignment="1" applyProtection="1">
      <alignment horizontal="center" vertical="center"/>
      <protection/>
    </xf>
    <xf numFmtId="190" fontId="0" fillId="0" borderId="51" xfId="0" applyNumberFormat="1" applyBorder="1" applyAlignment="1" applyProtection="1">
      <alignment horizontal="center" vertical="center"/>
      <protection/>
    </xf>
    <xf numFmtId="190" fontId="0" fillId="0" borderId="24" xfId="0" applyNumberFormat="1" applyBorder="1" applyAlignment="1" applyProtection="1">
      <alignment horizontal="center" vertical="center"/>
      <protection/>
    </xf>
    <xf numFmtId="0" fontId="6" fillId="2" borderId="54" xfId="0" applyFont="1" applyFill="1" applyBorder="1" applyAlignment="1" applyProtection="1">
      <alignment horizontal="left" wrapText="1"/>
      <protection/>
    </xf>
    <xf numFmtId="0" fontId="6" fillId="2" borderId="55" xfId="0" applyFont="1" applyFill="1" applyBorder="1" applyAlignment="1" applyProtection="1">
      <alignment horizontal="left" wrapText="1"/>
      <protection/>
    </xf>
    <xf numFmtId="0" fontId="6" fillId="2" borderId="19" xfId="0" applyFont="1" applyFill="1" applyBorder="1" applyAlignment="1" applyProtection="1">
      <alignment horizontal="left" wrapText="1"/>
      <protection/>
    </xf>
    <xf numFmtId="0" fontId="6" fillId="2" borderId="33" xfId="0" applyFont="1" applyFill="1" applyBorder="1" applyAlignment="1" applyProtection="1">
      <alignment horizontal="left" wrapText="1"/>
      <protection/>
    </xf>
    <xf numFmtId="0" fontId="6" fillId="2" borderId="20" xfId="0" applyFont="1" applyFill="1" applyBorder="1" applyAlignment="1" applyProtection="1">
      <alignment horizontal="left" wrapText="1"/>
      <protection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5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7" fontId="4" fillId="0" borderId="18" xfId="0" applyNumberFormat="1" applyFont="1" applyBorder="1" applyAlignment="1">
      <alignment horizontal="left"/>
    </xf>
    <xf numFmtId="7" fontId="4" fillId="0" borderId="2" xfId="0" applyNumberFormat="1" applyFont="1" applyBorder="1" applyAlignment="1">
      <alignment horizontal="left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174" fontId="5" fillId="0" borderId="18" xfId="0" applyNumberFormat="1" applyFont="1" applyBorder="1" applyAlignment="1" applyProtection="1">
      <alignment horizontal="left"/>
      <protection locked="0"/>
    </xf>
    <xf numFmtId="174" fontId="5" fillId="0" borderId="2" xfId="0" applyNumberFormat="1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14" fontId="4" fillId="0" borderId="18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4" fontId="4" fillId="0" borderId="18" xfId="0" applyNumberFormat="1" applyFont="1" applyBorder="1" applyAlignment="1" applyProtection="1">
      <alignment/>
      <protection locked="0"/>
    </xf>
    <xf numFmtId="14" fontId="4" fillId="0" borderId="2" xfId="0" applyNumberFormat="1" applyFont="1" applyBorder="1" applyAlignment="1" applyProtection="1">
      <alignment/>
      <protection locked="0"/>
    </xf>
    <xf numFmtId="0" fontId="7" fillId="0" borderId="24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174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7" fillId="0" borderId="1" xfId="0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49" fontId="0" fillId="2" borderId="9" xfId="0" applyNumberFormat="1" applyFill="1" applyBorder="1" applyAlignment="1" applyProtection="1">
      <alignment horizontal="center"/>
      <protection/>
    </xf>
    <xf numFmtId="49" fontId="0" fillId="2" borderId="7" xfId="0" applyNumberForma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Resumo!$A$160:$C$176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Resumo!$D$160:$D$176</c:f>
              <c:numCache>
                <c:ptCount val="17"/>
                <c:pt idx="0">
                  <c:v>1520</c:v>
                </c:pt>
                <c:pt idx="1">
                  <c:v>680</c:v>
                </c:pt>
                <c:pt idx="2">
                  <c:v>1905</c:v>
                </c:pt>
                <c:pt idx="3">
                  <c:v>6510</c:v>
                </c:pt>
                <c:pt idx="4">
                  <c:v>8965</c:v>
                </c:pt>
                <c:pt idx="5">
                  <c:v>1392</c:v>
                </c:pt>
                <c:pt idx="6">
                  <c:v>484</c:v>
                </c:pt>
                <c:pt idx="7">
                  <c:v>484</c:v>
                </c:pt>
                <c:pt idx="8">
                  <c:v>1190</c:v>
                </c:pt>
                <c:pt idx="9">
                  <c:v>2860</c:v>
                </c:pt>
                <c:pt idx="10">
                  <c:v>453</c:v>
                </c:pt>
                <c:pt idx="11">
                  <c:v>106</c:v>
                </c:pt>
                <c:pt idx="12">
                  <c:v>307</c:v>
                </c:pt>
                <c:pt idx="13">
                  <c:v>2550</c:v>
                </c:pt>
                <c:pt idx="14">
                  <c:v>1731</c:v>
                </c:pt>
                <c:pt idx="15">
                  <c:v>314</c:v>
                </c:pt>
                <c:pt idx="16">
                  <c:v>1926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</xdr:rowOff>
    </xdr:from>
    <xdr:to>
      <xdr:col>15</xdr:col>
      <xdr:colOff>409575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14300" y="447675"/>
        <a:ext cx="90392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3">
          <cell r="D3" t="str">
            <v>Matemática e Estatística</v>
          </cell>
        </row>
        <row r="4">
          <cell r="H4" t="str">
            <v>2009.2</v>
          </cell>
        </row>
        <row r="5">
          <cell r="C5" t="str">
            <v>10/08/2009 a 28/02/2010</v>
          </cell>
          <cell r="L5">
            <v>1160</v>
          </cell>
        </row>
        <row r="6">
          <cell r="C6" t="str">
            <v>10/08/2009 a 18/12/2009</v>
          </cell>
          <cell r="L6">
            <v>760</v>
          </cell>
        </row>
        <row r="7">
          <cell r="C7" t="str">
            <v>02/01/2010 a 01/02/2010</v>
          </cell>
          <cell r="H7" t="str">
            <v>Férias</v>
          </cell>
        </row>
        <row r="8">
          <cell r="E8">
            <v>29</v>
          </cell>
          <cell r="L8">
            <v>900</v>
          </cell>
        </row>
        <row r="9">
          <cell r="E9">
            <v>19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da Paraiba</v>
          </cell>
          <cell r="F36" t="str">
            <v>Preparação para o doutorado</v>
          </cell>
          <cell r="K36">
            <v>40182</v>
          </cell>
          <cell r="L36">
            <v>40237</v>
          </cell>
        </row>
        <row r="38">
          <cell r="A38" t="str">
            <v>Curso de Análise Funcional </v>
          </cell>
        </row>
        <row r="51">
          <cell r="L51">
            <v>120</v>
          </cell>
        </row>
        <row r="57">
          <cell r="A57" t="str">
            <v>Equações Diferenciais(Eng. Eletr.) - T 01</v>
          </cell>
          <cell r="E57">
            <v>4</v>
          </cell>
          <cell r="F57">
            <v>60</v>
          </cell>
          <cell r="I57">
            <v>60</v>
          </cell>
          <cell r="J57">
            <v>43</v>
          </cell>
          <cell r="K57">
            <v>6</v>
          </cell>
          <cell r="L57">
            <v>11</v>
          </cell>
        </row>
        <row r="58">
          <cell r="A58" t="str">
            <v>Equações Diferenciais(Eng. Eletr.) - T 02</v>
          </cell>
          <cell r="E58">
            <v>4</v>
          </cell>
          <cell r="F58">
            <v>60</v>
          </cell>
          <cell r="I58">
            <v>25</v>
          </cell>
          <cell r="J58">
            <v>21</v>
          </cell>
          <cell r="K58">
            <v>2</v>
          </cell>
          <cell r="L58">
            <v>2</v>
          </cell>
        </row>
        <row r="59">
          <cell r="A59" t="str">
            <v>Mat.  Aplic. à  Administração  I - T 02</v>
          </cell>
          <cell r="E59">
            <v>4</v>
          </cell>
          <cell r="F59">
            <v>60</v>
          </cell>
          <cell r="I59">
            <v>64</v>
          </cell>
          <cell r="J59">
            <v>40</v>
          </cell>
          <cell r="K59">
            <v>12</v>
          </cell>
          <cell r="L59">
            <v>12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149</v>
          </cell>
          <cell r="J62">
            <v>104</v>
          </cell>
          <cell r="K62">
            <v>20</v>
          </cell>
          <cell r="L62">
            <v>25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Diferenciabilidade em Espaços de Banach</v>
          </cell>
          <cell r="I140" t="str">
            <v>Não há</v>
          </cell>
          <cell r="K140" t="str">
            <v>Concluído</v>
          </cell>
        </row>
        <row r="142">
          <cell r="A142" t="str">
            <v>Análise Funcional</v>
          </cell>
          <cell r="H142" t="str">
            <v>Participante</v>
          </cell>
          <cell r="J142">
            <v>40035</v>
          </cell>
          <cell r="K142">
            <v>40165</v>
          </cell>
        </row>
        <row r="166">
          <cell r="L166">
            <v>60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programa de desenvolvimento curricular do CCT</v>
          </cell>
          <cell r="H302" t="str">
            <v>Port/DCCT/008/2006</v>
          </cell>
          <cell r="J302">
            <v>38751</v>
          </cell>
        </row>
        <row r="310">
          <cell r="A310" t="str">
            <v>Coordenador do Projeto de Monitoria - DME</v>
          </cell>
          <cell r="J310">
            <v>38901</v>
          </cell>
        </row>
        <row r="314">
          <cell r="A314" t="str">
            <v>Membro da comissão de avaliação dos Projetos Pedagógicos de Cursos do CCT </v>
          </cell>
          <cell r="H314" t="str">
            <v>Port./UAME 03/2005</v>
          </cell>
          <cell r="J314">
            <v>38463</v>
          </cell>
        </row>
        <row r="320">
          <cell r="L320">
            <v>110</v>
          </cell>
        </row>
        <row r="324">
          <cell r="A324" t="str">
            <v>Graduação em Matemática</v>
          </cell>
          <cell r="H324" t="str">
            <v>Port./UAME/007/2007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Química</v>
          </cell>
          <cell r="H328" t="str">
            <v>Port./UAME/012/2009</v>
          </cell>
          <cell r="J328">
            <v>39917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Coordenador do PIBID-Matemática da UFCG - ( 11 ajunos bolsistas em Campina Grande, 04 alunos bolsistas em Cuité)</v>
          </cell>
          <cell r="J346">
            <v>40118</v>
          </cell>
        </row>
        <row r="353">
          <cell r="L353">
            <v>60</v>
          </cell>
        </row>
        <row r="358">
          <cell r="A358" t="str">
            <v>5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59">
          <cell r="A359" t="str">
            <v>Curso de Analise Funcional no Programa de Verao 2010</v>
          </cell>
          <cell r="I359">
            <v>40210</v>
          </cell>
          <cell r="J359" t="str">
            <v>28/02/10</v>
          </cell>
          <cell r="K359" t="str">
            <v>UFPB</v>
          </cell>
          <cell r="L359" t="str">
            <v>Regional</v>
          </cell>
        </row>
        <row r="365">
          <cell r="A365" t="str">
            <v>GEOGEBRA - Usos e possibilidades da tecnologia no ensino da Matemática</v>
          </cell>
          <cell r="I365" t="str">
            <v>5 Sem. de Mat. do CCT - UFCG</v>
          </cell>
          <cell r="L365">
            <v>40142</v>
          </cell>
        </row>
        <row r="366">
          <cell r="A366" t="str">
            <v>Modelagem matemática - uma integração da Matemática com o mundo real</v>
          </cell>
          <cell r="I366" t="str">
            <v>5 Sem. de Mat. do CCT - UFCG</v>
          </cell>
          <cell r="L366">
            <v>40143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110</v>
          </cell>
          <cell r="C409">
            <v>10</v>
          </cell>
          <cell r="D409">
            <v>60</v>
          </cell>
          <cell r="E409">
            <v>900</v>
          </cell>
        </row>
      </sheetData>
      <sheetData sheetId="1">
        <row r="5">
          <cell r="L5">
            <v>1160</v>
          </cell>
        </row>
        <row r="6">
          <cell r="L6">
            <v>760</v>
          </cell>
        </row>
        <row r="8">
          <cell r="L8">
            <v>640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Estatís. Aplic. às Ciências Sociais II - T 01</v>
          </cell>
          <cell r="F57">
            <v>60</v>
          </cell>
          <cell r="I57">
            <v>14</v>
          </cell>
          <cell r="J57">
            <v>4</v>
          </cell>
          <cell r="K57">
            <v>9</v>
          </cell>
          <cell r="L57">
            <v>1</v>
          </cell>
        </row>
        <row r="58">
          <cell r="A58" t="str">
            <v>Introdução à Estatística - T 01</v>
          </cell>
          <cell r="F58">
            <v>45</v>
          </cell>
          <cell r="I58">
            <v>28</v>
          </cell>
          <cell r="J58">
            <v>22</v>
          </cell>
          <cell r="K58">
            <v>1</v>
          </cell>
          <cell r="L58">
            <v>5</v>
          </cell>
        </row>
        <row r="59">
          <cell r="A59" t="str">
            <v>Inferência Estatística - T 02</v>
          </cell>
          <cell r="F59">
            <v>60</v>
          </cell>
          <cell r="I59">
            <v>22</v>
          </cell>
          <cell r="J59">
            <v>13</v>
          </cell>
          <cell r="K59">
            <v>4</v>
          </cell>
          <cell r="L59">
            <v>5</v>
          </cell>
        </row>
        <row r="62">
          <cell r="E62">
            <v>0</v>
          </cell>
          <cell r="F62">
            <v>165</v>
          </cell>
          <cell r="G62">
            <v>330</v>
          </cell>
          <cell r="I62">
            <v>64</v>
          </cell>
          <cell r="J62">
            <v>39</v>
          </cell>
          <cell r="K62">
            <v>14</v>
          </cell>
          <cell r="L62">
            <v>11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Análise Unificada via H verossimilhanças dos modelos lineares generalizados com efeitos aleatórios</v>
          </cell>
          <cell r="K140" t="str">
            <v>Em andamento</v>
          </cell>
        </row>
        <row r="142">
          <cell r="A142" t="str">
            <v>Estatística</v>
          </cell>
          <cell r="H142" t="str">
            <v>Participante</v>
          </cell>
          <cell r="J142">
            <v>40430</v>
          </cell>
        </row>
        <row r="147">
          <cell r="A147" t="str">
            <v>Modelos de Regressão e Aplicações</v>
          </cell>
          <cell r="I147" t="str">
            <v>FAPESP</v>
          </cell>
          <cell r="K147" t="str">
            <v>Em andamento</v>
          </cell>
        </row>
        <row r="149">
          <cell r="A149" t="str">
            <v>Probabilidade e Estatística</v>
          </cell>
          <cell r="H149" t="str">
            <v>Participante</v>
          </cell>
          <cell r="J149">
            <v>38838</v>
          </cell>
          <cell r="K149">
            <v>40269</v>
          </cell>
        </row>
        <row r="151">
          <cell r="A151">
            <v>128000</v>
          </cell>
        </row>
        <row r="166">
          <cell r="L166">
            <v>90</v>
          </cell>
        </row>
        <row r="196">
          <cell r="L196">
            <v>0</v>
          </cell>
        </row>
        <row r="200">
          <cell r="A200" t="str">
            <v>Alexsandro B. Cavalcanti, Gauss M. Cordeiro, Denise A. Botter e Lúcia P. Barroso, Asymptotic skewness in exponential family nonlinear models, Communications in Staqtistics - Theory and Methods, 38, 1 - 13, 2009.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Participação na comissão de elaboração do PPC do curso de Estatística</v>
          </cell>
          <cell r="J346">
            <v>39881</v>
          </cell>
        </row>
        <row r="347">
          <cell r="A347" t="str">
            <v>Presidente da Comissão de avaliação da docente Areli Mesquita</v>
          </cell>
          <cell r="J347">
            <v>40083</v>
          </cell>
        </row>
        <row r="348">
          <cell r="A348" t="str">
            <v>Mini-Curso Aperfeiçoamento de Métodos Estatísticos em Controle de qualidade </v>
          </cell>
          <cell r="J348">
            <v>40210</v>
          </cell>
          <cell r="K348">
            <v>40221</v>
          </cell>
        </row>
        <row r="353">
          <cell r="L353">
            <v>55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72">
          <cell r="A372" t="str">
            <v>Gauss M. Cordeiro</v>
          </cell>
          <cell r="F372" t="str">
            <v>UFPE</v>
          </cell>
          <cell r="H372" t="str">
            <v>UFCG</v>
          </cell>
          <cell r="K372" t="str">
            <v>27/11/09</v>
          </cell>
          <cell r="L372" t="str">
            <v>27/11/09</v>
          </cell>
        </row>
        <row r="373">
          <cell r="C373" t="str">
            <v>Plenaria na V Sem. Mat. CCT: " Estatística: ontem, hoje e sempre!  "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165</v>
          </cell>
          <cell r="E406">
            <v>0</v>
          </cell>
          <cell r="F406">
            <v>330</v>
          </cell>
          <cell r="G406">
            <v>0</v>
          </cell>
          <cell r="H406">
            <v>0</v>
          </cell>
          <cell r="I406">
            <v>90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55</v>
          </cell>
          <cell r="E409">
            <v>640</v>
          </cell>
        </row>
      </sheetData>
      <sheetData sheetId="2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</v>
          </cell>
          <cell r="I19">
            <v>39142</v>
          </cell>
          <cell r="J19">
            <v>40237</v>
          </cell>
          <cell r="K19" t="str">
            <v>Port./R/SRH/219/2007</v>
          </cell>
        </row>
        <row r="21">
          <cell r="A21" t="str">
            <v>Doutorado em Estatística</v>
          </cell>
          <cell r="L21">
            <v>1160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1160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1160</v>
          </cell>
        </row>
      </sheetData>
      <sheetData sheetId="3">
        <row r="5">
          <cell r="L5">
            <v>1160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Vet. e Geometria Analítica - T 03</v>
          </cell>
          <cell r="E57">
            <v>4</v>
          </cell>
          <cell r="F57">
            <v>60</v>
          </cell>
          <cell r="I57">
            <v>60</v>
          </cell>
          <cell r="J57">
            <v>17</v>
          </cell>
          <cell r="K57">
            <v>18</v>
          </cell>
          <cell r="L57">
            <v>25</v>
          </cell>
        </row>
        <row r="58">
          <cell r="A58" t="str">
            <v>Álgebra Vet. e Geometria Analítica - T 07</v>
          </cell>
          <cell r="E58">
            <v>4</v>
          </cell>
          <cell r="F58">
            <v>60</v>
          </cell>
          <cell r="I58">
            <v>59</v>
          </cell>
          <cell r="J58">
            <v>28</v>
          </cell>
          <cell r="K58">
            <v>9</v>
          </cell>
          <cell r="L58">
            <v>22</v>
          </cell>
        </row>
        <row r="59">
          <cell r="A59" t="str">
            <v>Cálculo Diferencial e Integral I - T 01</v>
          </cell>
          <cell r="E59">
            <v>6</v>
          </cell>
          <cell r="F59">
            <v>90</v>
          </cell>
          <cell r="I59">
            <v>58</v>
          </cell>
          <cell r="J59">
            <v>25</v>
          </cell>
          <cell r="K59">
            <v>2</v>
          </cell>
          <cell r="L59">
            <v>31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177</v>
          </cell>
          <cell r="J62">
            <v>70</v>
          </cell>
          <cell r="K62">
            <v>29</v>
          </cell>
          <cell r="L62">
            <v>78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Thiago  Soares de Oliveira</v>
          </cell>
        </row>
        <row r="80">
          <cell r="A80" t="str">
            <v>Projeto de Monitoria da UAME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40035</v>
          </cell>
          <cell r="H82">
            <v>40165</v>
          </cell>
        </row>
        <row r="104">
          <cell r="L104">
            <v>30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Assessoria de ensino da Administração executiva colegiada da UAME</v>
          </cell>
          <cell r="H302" t="str">
            <v>Port./UAME/027/2009. 27/04/09</v>
          </cell>
          <cell r="J302">
            <v>39930</v>
          </cell>
        </row>
        <row r="320">
          <cell r="L320">
            <v>90</v>
          </cell>
        </row>
        <row r="324">
          <cell r="A324" t="str">
            <v>Graduação em Engenharia Civil</v>
          </cell>
          <cell r="H324" t="str">
            <v>Port./UAME/013/2009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Agrícola</v>
          </cell>
          <cell r="H328" t="str">
            <v>Port./UAME/014/2009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30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90</v>
          </cell>
          <cell r="C409">
            <v>10</v>
          </cell>
          <cell r="D409">
            <v>0</v>
          </cell>
          <cell r="E409">
            <v>760</v>
          </cell>
        </row>
      </sheetData>
      <sheetData sheetId="4">
        <row r="5">
          <cell r="L5">
            <v>520</v>
          </cell>
        </row>
        <row r="6">
          <cell r="L6">
            <v>120</v>
          </cell>
        </row>
        <row r="8">
          <cell r="L8">
            <v>129</v>
          </cell>
        </row>
        <row r="13">
          <cell r="C13" t="str">
            <v>Ana Cristina Brandão da Rocha</v>
          </cell>
          <cell r="J13" t="str">
            <v>174074-6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40144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- T 01 (2010.0)</v>
          </cell>
          <cell r="E57">
            <v>3</v>
          </cell>
          <cell r="F57">
            <v>45</v>
          </cell>
          <cell r="I57">
            <v>25</v>
          </cell>
          <cell r="J57">
            <v>20</v>
          </cell>
          <cell r="K57">
            <v>2</v>
          </cell>
          <cell r="L57">
            <v>3</v>
          </cell>
        </row>
        <row r="62">
          <cell r="E62">
            <v>3</v>
          </cell>
          <cell r="F62">
            <v>45</v>
          </cell>
          <cell r="G62">
            <v>60</v>
          </cell>
          <cell r="I62">
            <v>25</v>
          </cell>
          <cell r="J62">
            <v>20</v>
          </cell>
          <cell r="K62">
            <v>2</v>
          </cell>
          <cell r="L62">
            <v>3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Título: Introdução à Regressão Logística; Aluna: Laissa Fabrícia Maciel - Curso de Bacharelado em Estatística - UEPB - Campus de Campina Grande</v>
          </cell>
          <cell r="H271" t="str">
            <v>Universidade Estadual da Paraíba</v>
          </cell>
          <cell r="K271">
            <v>40165</v>
          </cell>
        </row>
        <row r="272">
          <cell r="B272" t="str">
            <v>Banca examinadora de TCC</v>
          </cell>
        </row>
        <row r="274">
          <cell r="A274" t="str">
            <v>Título: Análise de Resíduos no Modelo de Regressão Linear Simples; Aluna: Lucenilda Araújo Barbosa - Curso de Bacharelado em Estatística - UEPB - Campus de Campina Grande</v>
          </cell>
          <cell r="K274">
            <v>40165</v>
          </cell>
        </row>
        <row r="291">
          <cell r="L291">
            <v>24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45</v>
          </cell>
          <cell r="E406">
            <v>0</v>
          </cell>
          <cell r="F406">
            <v>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24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129</v>
          </cell>
        </row>
      </sheetData>
      <sheetData sheetId="5">
        <row r="5">
          <cell r="L5">
            <v>1160</v>
          </cell>
        </row>
        <row r="6">
          <cell r="L6">
            <v>760</v>
          </cell>
        </row>
        <row r="8">
          <cell r="L8">
            <v>848</v>
          </cell>
        </row>
        <row r="13">
          <cell r="C13" t="str">
            <v>Angelo Roncalli Furtado de Holanda</v>
          </cell>
          <cell r="J13" t="str">
            <v>2318390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39678</v>
          </cell>
          <cell r="E15" t="str">
            <v>Remoção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  (UAME)</v>
          </cell>
          <cell r="F36" t="str">
            <v>Seminário Interno</v>
          </cell>
        </row>
        <row r="38">
          <cell r="A38" t="str">
            <v>Seminário de pesquisa em conjunto com os professores Giovany de Jesus Malcher Figueiredo e Claudianor Oliveira Alves</v>
          </cell>
        </row>
        <row r="51">
          <cell r="L51">
            <v>135</v>
          </cell>
        </row>
        <row r="57">
          <cell r="A57" t="str">
            <v>Álgebra Linear I - T 01</v>
          </cell>
          <cell r="E57">
            <v>4</v>
          </cell>
          <cell r="F57">
            <v>60</v>
          </cell>
          <cell r="I57">
            <v>60</v>
          </cell>
          <cell r="J57">
            <v>54</v>
          </cell>
          <cell r="K57">
            <v>2</v>
          </cell>
          <cell r="L57">
            <v>4</v>
          </cell>
        </row>
        <row r="58">
          <cell r="A58" t="str">
            <v>Cálculo II (NOVO) - T 02</v>
          </cell>
          <cell r="E58">
            <v>4</v>
          </cell>
          <cell r="F58">
            <v>60</v>
          </cell>
          <cell r="I58">
            <v>52</v>
          </cell>
          <cell r="J58">
            <v>28</v>
          </cell>
          <cell r="K58">
            <v>5</v>
          </cell>
          <cell r="L58">
            <v>19</v>
          </cell>
        </row>
        <row r="59">
          <cell r="A59" t="str">
            <v>Introducao a Analise Real (Verao)</v>
          </cell>
          <cell r="E59">
            <v>2</v>
          </cell>
          <cell r="F59">
            <v>38</v>
          </cell>
          <cell r="I59">
            <v>30</v>
          </cell>
          <cell r="J59">
            <v>6</v>
          </cell>
          <cell r="K59">
            <v>0</v>
          </cell>
          <cell r="L59">
            <v>24</v>
          </cell>
        </row>
        <row r="62">
          <cell r="E62">
            <v>10</v>
          </cell>
          <cell r="F62">
            <v>158</v>
          </cell>
          <cell r="G62">
            <v>220</v>
          </cell>
          <cell r="I62">
            <v>142</v>
          </cell>
          <cell r="J62">
            <v>88</v>
          </cell>
          <cell r="K62">
            <v>7</v>
          </cell>
          <cell r="L62">
            <v>47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Renato Silva Pereira</v>
          </cell>
        </row>
        <row r="80">
          <cell r="A80" t="str">
            <v>Introdução a Análise Funcional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40026</v>
          </cell>
          <cell r="H82">
            <v>40390</v>
          </cell>
        </row>
        <row r="104">
          <cell r="L104">
            <v>45</v>
          </cell>
        </row>
        <row r="110">
          <cell r="A110" t="str">
            <v>Geizane Lima da Silva</v>
          </cell>
        </row>
        <row r="112">
          <cell r="A112" t="str">
            <v>Equações Diferecias Parcias Elípticas do tipo Blow-Up</v>
          </cell>
          <cell r="J112" t="str">
            <v>CAPES</v>
          </cell>
        </row>
        <row r="114">
          <cell r="G114">
            <v>39508</v>
          </cell>
          <cell r="H114">
            <v>40249</v>
          </cell>
        </row>
        <row r="136">
          <cell r="L136">
            <v>60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R. S. Pereira, Angelo R. F. Holanda; Introdução às Equações da Física Matemática, CDROM do VI Congresso de Iniciacao Cientifica da UFCG, 2009.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71">
          <cell r="A271" t="str">
            <v>Defesa da Aluna Jéssica Lange Ferreira Melo</v>
          </cell>
          <cell r="H271" t="str">
            <v>DME - UFCG</v>
          </cell>
          <cell r="K271" t="str">
            <v>19/0210</v>
          </cell>
        </row>
        <row r="272">
          <cell r="B272" t="str">
            <v>Banca examinadora de dissertação</v>
          </cell>
        </row>
        <row r="291">
          <cell r="L291">
            <v>30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Coordenação do VERÃO 2010</v>
          </cell>
          <cell r="J346">
            <v>40035</v>
          </cell>
          <cell r="K346">
            <v>40228</v>
          </cell>
        </row>
        <row r="353">
          <cell r="L353">
            <v>200</v>
          </cell>
        </row>
        <row r="358">
          <cell r="A358" t="str">
            <v>ICMC Summer Meeting on Diferential Equations</v>
          </cell>
          <cell r="I358">
            <v>40217</v>
          </cell>
          <cell r="J358">
            <v>40219</v>
          </cell>
          <cell r="K358" t="str">
            <v>USP</v>
          </cell>
          <cell r="L358" t="str">
            <v>Internacional</v>
          </cell>
        </row>
        <row r="406">
          <cell r="A406">
            <v>0</v>
          </cell>
          <cell r="B406">
            <v>0</v>
          </cell>
          <cell r="C406">
            <v>135</v>
          </cell>
          <cell r="D406">
            <v>158</v>
          </cell>
          <cell r="E406">
            <v>0</v>
          </cell>
          <cell r="F406">
            <v>220</v>
          </cell>
          <cell r="G406">
            <v>45</v>
          </cell>
          <cell r="H406">
            <v>60</v>
          </cell>
          <cell r="I406">
            <v>0</v>
          </cell>
          <cell r="J406">
            <v>0</v>
          </cell>
          <cell r="K406">
            <v>0</v>
          </cell>
          <cell r="L406">
            <v>30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200</v>
          </cell>
          <cell r="E409">
            <v>848</v>
          </cell>
        </row>
      </sheetData>
      <sheetData sheetId="6">
        <row r="5">
          <cell r="L5">
            <v>1160</v>
          </cell>
        </row>
        <row r="6">
          <cell r="L6">
            <v>760</v>
          </cell>
        </row>
        <row r="8">
          <cell r="L8">
            <v>816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Probab. e Estatíst.(Elétr. + Comp.) - T 02</v>
          </cell>
          <cell r="E57">
            <v>4</v>
          </cell>
          <cell r="F57">
            <v>60</v>
          </cell>
          <cell r="I57">
            <v>65</v>
          </cell>
          <cell r="J57">
            <v>20</v>
          </cell>
          <cell r="K57">
            <v>7</v>
          </cell>
          <cell r="L57">
            <v>38</v>
          </cell>
        </row>
        <row r="58">
          <cell r="A58" t="str">
            <v>Introdução à Estatística</v>
          </cell>
          <cell r="E58">
            <v>1.33</v>
          </cell>
          <cell r="F58">
            <v>20</v>
          </cell>
          <cell r="I58">
            <v>28</v>
          </cell>
          <cell r="J58">
            <v>22</v>
          </cell>
          <cell r="K58">
            <v>1</v>
          </cell>
          <cell r="L58">
            <v>5</v>
          </cell>
        </row>
        <row r="59">
          <cell r="A59" t="str">
            <v>Probab. e Estatíst.(Elétr. + Comp.) - T 01 - Curso de Férias</v>
          </cell>
          <cell r="E59">
            <v>4</v>
          </cell>
          <cell r="F59">
            <v>60</v>
          </cell>
          <cell r="I59">
            <v>43</v>
          </cell>
          <cell r="J59">
            <v>22</v>
          </cell>
          <cell r="K59">
            <v>18</v>
          </cell>
          <cell r="L59">
            <v>3</v>
          </cell>
        </row>
        <row r="62">
          <cell r="E62">
            <v>9.33</v>
          </cell>
          <cell r="F62">
            <v>140</v>
          </cell>
          <cell r="G62">
            <v>100</v>
          </cell>
          <cell r="I62">
            <v>136</v>
          </cell>
          <cell r="J62">
            <v>64</v>
          </cell>
          <cell r="K62">
            <v>26</v>
          </cell>
          <cell r="L62">
            <v>46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do Ensino Médio - CAPEM</v>
          </cell>
          <cell r="I171" t="str">
            <v>Permanente</v>
          </cell>
          <cell r="K171" t="str">
            <v>Concluído</v>
          </cell>
        </row>
        <row r="173">
          <cell r="A173" t="str">
            <v>Apoio à Comunidade</v>
          </cell>
          <cell r="D173" t="str">
            <v>CNPq</v>
          </cell>
          <cell r="H173" t="str">
            <v>Professor</v>
          </cell>
        </row>
        <row r="196">
          <cell r="L196">
            <v>40</v>
          </cell>
        </row>
        <row r="247">
          <cell r="A247" t="str">
            <v>Comissão para elaboração do PPC_Curso de Estatística  do CCT/UFCG</v>
          </cell>
          <cell r="J247">
            <v>39650</v>
          </cell>
        </row>
        <row r="248">
          <cell r="B248" t="str">
            <v>Participação em comissões acadêmicas, assessorias e consultorias que tratem de assuntos de abrangência do centro por designação do chefe</v>
          </cell>
        </row>
        <row r="267">
          <cell r="L267">
            <v>20</v>
          </cell>
        </row>
        <row r="271">
          <cell r="A271" t="str">
            <v> Análise Conjunta de Experimentos Inteiramente Casualizados</v>
          </cell>
          <cell r="H271" t="str">
            <v>DME/UEPB</v>
          </cell>
          <cell r="K271">
            <v>39912</v>
          </cell>
        </row>
        <row r="272">
          <cell r="B272" t="str">
            <v>Banca examinadora de TCC</v>
          </cell>
        </row>
        <row r="274">
          <cell r="A274" t="str">
            <v>Experimentos Inteiramente Casualizado com um Fator Fixo</v>
          </cell>
          <cell r="H274" t="str">
            <v>DME/UEPB</v>
          </cell>
          <cell r="K274">
            <v>39912</v>
          </cell>
        </row>
        <row r="291">
          <cell r="L291">
            <v>12</v>
          </cell>
        </row>
        <row r="296">
          <cell r="A296" t="str">
            <v>Pesquisador Institucional da UFCG - PI/UFCG</v>
          </cell>
          <cell r="H296" t="str">
            <v>Portaria R/084/08/08</v>
          </cell>
          <cell r="J296">
            <v>39668</v>
          </cell>
        </row>
        <row r="298">
          <cell r="L298">
            <v>500</v>
          </cell>
        </row>
        <row r="302">
          <cell r="A302" t="str">
            <v>Curso de Matemática_CCT/UFCG</v>
          </cell>
          <cell r="H302" t="str">
            <v>UAME/CG Nº 5/09</v>
          </cell>
          <cell r="J302">
            <v>39995</v>
          </cell>
        </row>
        <row r="306">
          <cell r="A306" t="str">
            <v>Estágio Probatório - Antonio Luiz da Silva</v>
          </cell>
          <cell r="H306" t="str">
            <v>UAME/CCT/UFCG Nº45/09</v>
          </cell>
          <cell r="J306">
            <v>40000</v>
          </cell>
        </row>
        <row r="310">
          <cell r="A310" t="str">
            <v>Estágio Probatório - Areli Mesquita</v>
          </cell>
          <cell r="H310" t="str">
            <v>UAME/CCT/UFCG N.51/09</v>
          </cell>
          <cell r="J310" t="str">
            <v>17/09/2009</v>
          </cell>
        </row>
        <row r="320">
          <cell r="L320">
            <v>4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Fórum Nacional de Pró-Reitores de Planejamento e Administração das IFES</v>
          </cell>
          <cell r="I358" t="str">
            <v>23/09/2009</v>
          </cell>
          <cell r="J358" t="str">
            <v>25/09/2009</v>
          </cell>
          <cell r="K358" t="str">
            <v>UFF</v>
          </cell>
          <cell r="L358" t="str">
            <v>Nacional</v>
          </cell>
        </row>
        <row r="359">
          <cell r="A359" t="str">
            <v>V Semana de Matemática do CCT</v>
          </cell>
          <cell r="I359" t="str">
            <v>25/11/2009</v>
          </cell>
          <cell r="J359" t="str">
            <v>27/11/2009</v>
          </cell>
          <cell r="K359" t="str">
            <v>UFCG</v>
          </cell>
          <cell r="L359" t="str">
            <v>Regional</v>
          </cell>
        </row>
        <row r="360">
          <cell r="A360" t="str">
            <v>Workshop: Sistema da Eduacação Superior</v>
          </cell>
          <cell r="I360">
            <v>40158</v>
          </cell>
          <cell r="J360" t="str">
            <v>14/12/2009</v>
          </cell>
          <cell r="K360" t="str">
            <v>MEC</v>
          </cell>
          <cell r="L360" t="str">
            <v>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140</v>
          </cell>
          <cell r="E406">
            <v>0</v>
          </cell>
          <cell r="F406">
            <v>100</v>
          </cell>
          <cell r="G406">
            <v>0</v>
          </cell>
          <cell r="H406">
            <v>0</v>
          </cell>
          <cell r="I406">
            <v>0</v>
          </cell>
          <cell r="J406">
            <v>40</v>
          </cell>
          <cell r="K406">
            <v>20</v>
          </cell>
          <cell r="L406">
            <v>12</v>
          </cell>
        </row>
        <row r="409">
          <cell r="A409">
            <v>500</v>
          </cell>
          <cell r="B409">
            <v>4</v>
          </cell>
          <cell r="C409">
            <v>0</v>
          </cell>
          <cell r="D409">
            <v>0</v>
          </cell>
          <cell r="E409">
            <v>816</v>
          </cell>
        </row>
      </sheetData>
      <sheetData sheetId="7">
        <row r="5">
          <cell r="L5">
            <v>1160</v>
          </cell>
        </row>
        <row r="6">
          <cell r="L6">
            <v>760</v>
          </cell>
        </row>
        <row r="8">
          <cell r="L8">
            <v>770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40035</v>
          </cell>
          <cell r="L36">
            <v>40237</v>
          </cell>
        </row>
        <row r="38">
          <cell r="A38" t="str">
            <v>Estudo individual sobre álgebra</v>
          </cell>
        </row>
        <row r="40">
          <cell r="A40" t="str">
            <v>Universidade Federal de Camina Grande</v>
          </cell>
          <cell r="F40" t="str">
            <v>Seminário Interno</v>
          </cell>
          <cell r="K40">
            <v>40042</v>
          </cell>
          <cell r="L40">
            <v>40165</v>
          </cell>
        </row>
        <row r="42">
          <cell r="A42" t="str">
            <v>Tópicos de Representações de Grupos e PI-teoria</v>
          </cell>
        </row>
        <row r="51">
          <cell r="L51">
            <v>170</v>
          </cell>
        </row>
        <row r="57">
          <cell r="A57" t="str">
            <v>Álgebra I - T 01</v>
          </cell>
          <cell r="E57">
            <v>4</v>
          </cell>
          <cell r="F57">
            <v>60</v>
          </cell>
          <cell r="I57">
            <v>3</v>
          </cell>
          <cell r="J57">
            <v>0</v>
          </cell>
          <cell r="K57">
            <v>3</v>
          </cell>
          <cell r="L57">
            <v>0</v>
          </cell>
        </row>
        <row r="58">
          <cell r="A58" t="str">
            <v>Tópicos Especiais de Álgebra - T 01</v>
          </cell>
          <cell r="E58">
            <v>4</v>
          </cell>
          <cell r="F58">
            <v>60</v>
          </cell>
          <cell r="I58">
            <v>2</v>
          </cell>
          <cell r="J58">
            <v>1</v>
          </cell>
          <cell r="K58">
            <v>1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60</v>
          </cell>
          <cell r="I62">
            <v>5</v>
          </cell>
          <cell r="J62">
            <v>1</v>
          </cell>
          <cell r="K62">
            <v>4</v>
          </cell>
          <cell r="L62">
            <v>0</v>
          </cell>
          <cell r="O62">
            <v>2</v>
          </cell>
        </row>
        <row r="69">
          <cell r="A69" t="str">
            <v>Representações de Grupos</v>
          </cell>
          <cell r="E69">
            <v>4</v>
          </cell>
          <cell r="F69">
            <v>60</v>
          </cell>
          <cell r="I69">
            <v>3</v>
          </cell>
          <cell r="J69">
            <v>3</v>
          </cell>
          <cell r="K69">
            <v>0</v>
          </cell>
          <cell r="L69">
            <v>0</v>
          </cell>
        </row>
        <row r="70">
          <cell r="A70" t="str">
            <v>Curso de Leitura - T 01</v>
          </cell>
          <cell r="E70">
            <v>2</v>
          </cell>
          <cell r="F70">
            <v>30</v>
          </cell>
          <cell r="I70">
            <v>1</v>
          </cell>
          <cell r="J70">
            <v>1</v>
          </cell>
          <cell r="K70">
            <v>0</v>
          </cell>
          <cell r="L70">
            <v>0</v>
          </cell>
        </row>
        <row r="71">
          <cell r="A71" t="str">
            <v>Curso de Leitura - T 02</v>
          </cell>
          <cell r="E71">
            <v>2</v>
          </cell>
          <cell r="F71">
            <v>30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</row>
        <row r="74">
          <cell r="E74">
            <v>8</v>
          </cell>
          <cell r="F74">
            <v>120</v>
          </cell>
          <cell r="G74">
            <v>60</v>
          </cell>
          <cell r="I74">
            <v>5</v>
          </cell>
          <cell r="J74">
            <v>5</v>
          </cell>
          <cell r="K74">
            <v>0</v>
          </cell>
          <cell r="L74">
            <v>0</v>
          </cell>
          <cell r="O74">
            <v>3</v>
          </cell>
        </row>
        <row r="104">
          <cell r="L104">
            <v>0</v>
          </cell>
        </row>
        <row r="110">
          <cell r="A110" t="str">
            <v>Sabrina Alves de Freitas</v>
          </cell>
        </row>
        <row r="112">
          <cell r="A112" t="str">
            <v>Polinômios centrais para álgebras T-primas</v>
          </cell>
          <cell r="J112" t="str">
            <v>CAPES</v>
          </cell>
        </row>
        <row r="114">
          <cell r="G114">
            <v>39699</v>
          </cell>
          <cell r="H114" t="str">
            <v>30/04/10</v>
          </cell>
        </row>
        <row r="117">
          <cell r="A117" t="str">
            <v>Marciel Medeiros de Oliveira</v>
          </cell>
        </row>
        <row r="119">
          <cell r="A119" t="str">
            <v>Identidades de Álgebras de Matrizes e o Teorema de Amitsur-Levitzki</v>
          </cell>
          <cell r="J119" t="str">
            <v>CAPES</v>
          </cell>
        </row>
        <row r="121">
          <cell r="G121">
            <v>40045</v>
          </cell>
        </row>
        <row r="124">
          <cell r="A124" t="str">
            <v>Antônio Igor Silva de Oliveira</v>
          </cell>
        </row>
        <row r="126">
          <cell r="A126" t="str">
            <v>A definir</v>
          </cell>
          <cell r="J126" t="str">
            <v>CAPES</v>
          </cell>
        </row>
        <row r="128">
          <cell r="G128">
            <v>40035</v>
          </cell>
        </row>
        <row r="131">
          <cell r="A131" t="str">
            <v>Jussiê Ubaldo da Silva</v>
          </cell>
        </row>
        <row r="133">
          <cell r="A133" t="str">
            <v>A definir</v>
          </cell>
          <cell r="J133" t="str">
            <v>CAPES</v>
          </cell>
        </row>
        <row r="135">
          <cell r="G135">
            <v>40035</v>
          </cell>
        </row>
        <row r="136">
          <cell r="L136">
            <v>60</v>
          </cell>
        </row>
        <row r="140">
          <cell r="A140" t="str">
            <v>Polinômios Centrais para Álgebras Supercomutativas</v>
          </cell>
          <cell r="K140" t="str">
            <v>Desativado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39508</v>
          </cell>
        </row>
        <row r="147">
          <cell r="A147" t="str">
            <v>Identidades e Polinômios Centrais Graduados para Matrizes Triangulares em Blocos</v>
          </cell>
          <cell r="K147" t="str">
            <v>Suspenso</v>
          </cell>
        </row>
        <row r="149">
          <cell r="A149" t="str">
            <v>Álgebras com Identidades Polinomiais</v>
          </cell>
          <cell r="H149" t="str">
            <v>Participante</v>
          </cell>
          <cell r="J149">
            <v>39489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Autores: L. F. S. Bernardo, A. P. Brandão Júnior , Identidades e polinônios centrais para Álgebras de Matrizes, V Semana Mat. CCT, 2009.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71">
          <cell r="A271" t="str">
            <v>Defesa de dissertação de mestrado do aluno João Vitor Gonçalves de Almeida</v>
          </cell>
          <cell r="H271" t="str">
            <v>Universidade de Brasília</v>
          </cell>
          <cell r="K271">
            <v>40205</v>
          </cell>
        </row>
        <row r="272">
          <cell r="B272" t="str">
            <v>Banca examinadora de dissertação</v>
          </cell>
        </row>
        <row r="274">
          <cell r="A274" t="str">
            <v>Comissão de Seleção e Comissão de Avaliação e Bolsas do PPGMat</v>
          </cell>
          <cell r="H274" t="str">
            <v>UAME/UFCG</v>
          </cell>
        </row>
        <row r="275">
          <cell r="B275" t="str">
            <v>Banca de seleção de alunos para o mestrado</v>
          </cell>
        </row>
        <row r="291">
          <cell r="L291">
            <v>34</v>
          </cell>
        </row>
        <row r="298">
          <cell r="L298">
            <v>0</v>
          </cell>
        </row>
        <row r="302">
          <cell r="A302" t="str">
            <v>Comissão de Avaliação de Estágio Probatório (Prof. Marcelo)</v>
          </cell>
          <cell r="H302" t="str">
            <v>Port./UAME/05/2007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(Profa. Miichelli)</v>
          </cell>
          <cell r="H306" t="str">
            <v>Port./UAME/ 04/2007</v>
          </cell>
          <cell r="J306">
            <v>39149</v>
          </cell>
          <cell r="K306">
            <v>40245</v>
          </cell>
        </row>
        <row r="310">
          <cell r="A310" t="str">
            <v>Comissão de Avaliação de Estágio Probatório (Prof. Luiz Antônio da Silva)</v>
          </cell>
          <cell r="H310" t="str">
            <v>Port./UAME/45/2009</v>
          </cell>
          <cell r="J310">
            <v>40000</v>
          </cell>
        </row>
        <row r="314">
          <cell r="A314" t="str">
            <v>Comissão de Avaliação de Estágio Probatório (Profa. Fernanda Ester)</v>
          </cell>
          <cell r="H314" t="str">
            <v>Port./UAME/46/2009</v>
          </cell>
          <cell r="J314">
            <v>40000</v>
          </cell>
        </row>
        <row r="318">
          <cell r="A318" t="str">
            <v>Comissão Eleitoral da UAME</v>
          </cell>
          <cell r="H318" t="str">
            <v>Port./UAME/52/2009</v>
          </cell>
          <cell r="J318">
            <v>40073</v>
          </cell>
          <cell r="K318">
            <v>40150</v>
          </cell>
        </row>
        <row r="320">
          <cell r="L320">
            <v>80</v>
          </cell>
        </row>
        <row r="324">
          <cell r="A324" t="str">
            <v>Graduação em Engenharia Agrícola</v>
          </cell>
          <cell r="H324" t="str">
            <v>Port./UAME/014/2009</v>
          </cell>
          <cell r="J324">
            <v>39917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Port./UAME/39/2009</v>
          </cell>
          <cell r="J328">
            <v>39982</v>
          </cell>
        </row>
        <row r="329">
          <cell r="B329" t="str">
            <v>Participação em conselhos superiores como membro titular, exceto membro nato</v>
          </cell>
        </row>
        <row r="342">
          <cell r="L342">
            <v>12</v>
          </cell>
        </row>
        <row r="346">
          <cell r="A346" t="str">
            <v>Assembléias Departamentais</v>
          </cell>
        </row>
        <row r="347">
          <cell r="A347" t="str">
            <v>Participação na eleição para diretoria e vice-diretoria do CCT, como presidente de mesa receptora de votos</v>
          </cell>
          <cell r="J347">
            <v>40094</v>
          </cell>
          <cell r="K347">
            <v>40094</v>
          </cell>
        </row>
        <row r="348">
          <cell r="A348" t="str">
            <v>Mini-curso no Verão</v>
          </cell>
          <cell r="J348">
            <v>40210</v>
          </cell>
          <cell r="K348">
            <v>40221</v>
          </cell>
        </row>
        <row r="353">
          <cell r="L353">
            <v>54</v>
          </cell>
        </row>
        <row r="358">
          <cell r="A358" t="str">
            <v>XXI Semana da Matemática - UFRN</v>
          </cell>
          <cell r="I358">
            <v>40105</v>
          </cell>
          <cell r="J358">
            <v>40109</v>
          </cell>
          <cell r="K358" t="str">
            <v>UFRN</v>
          </cell>
          <cell r="L358" t="str">
            <v>Regional</v>
          </cell>
        </row>
        <row r="359">
          <cell r="A359" t="str">
            <v>V Semana de Matematica do CCT</v>
          </cell>
          <cell r="I359" t="str">
            <v>25/11/09</v>
          </cell>
          <cell r="J359" t="str">
            <v>27/11/09</v>
          </cell>
          <cell r="K359" t="str">
            <v>UFCG</v>
          </cell>
          <cell r="L359" t="str">
            <v>Regional</v>
          </cell>
        </row>
        <row r="365">
          <cell r="A365" t="str">
            <v>Minicurso: Anéis de ordem prima e de ordem quatro</v>
          </cell>
          <cell r="I365" t="str">
            <v>XXI Semana da Matemática - UFRN</v>
          </cell>
          <cell r="L365" t="str">
            <v>20 a 23/10/09</v>
          </cell>
        </row>
        <row r="366">
          <cell r="A366" t="str">
            <v>Palestra:  Solubilidade e nilpotência de grupos: exemplos e generalizações</v>
          </cell>
          <cell r="I366" t="str">
            <v>XXXIX Escola de Verão - Mat/UnB</v>
          </cell>
          <cell r="L366">
            <v>40206</v>
          </cell>
        </row>
        <row r="367">
          <cell r="A367" t="str">
            <v>Minicurso: Grupos Solúveis e Nilpotentes</v>
          </cell>
          <cell r="I367" t="str">
            <v>Programa de Verão - UAME/UFCG</v>
          </cell>
          <cell r="L367">
            <v>40221.041666666664</v>
          </cell>
        </row>
        <row r="406">
          <cell r="A406">
            <v>0</v>
          </cell>
          <cell r="B406">
            <v>0</v>
          </cell>
          <cell r="C406">
            <v>170</v>
          </cell>
          <cell r="D406">
            <v>120</v>
          </cell>
          <cell r="E406">
            <v>120</v>
          </cell>
          <cell r="F406">
            <v>120</v>
          </cell>
          <cell r="G406">
            <v>0</v>
          </cell>
          <cell r="H406">
            <v>60</v>
          </cell>
          <cell r="I406">
            <v>0</v>
          </cell>
          <cell r="J406">
            <v>0</v>
          </cell>
          <cell r="K406">
            <v>0</v>
          </cell>
          <cell r="L406">
            <v>34</v>
          </cell>
        </row>
        <row r="409">
          <cell r="A409">
            <v>0</v>
          </cell>
          <cell r="B409">
            <v>80</v>
          </cell>
          <cell r="C409">
            <v>12</v>
          </cell>
          <cell r="D409">
            <v>54</v>
          </cell>
          <cell r="E409">
            <v>770</v>
          </cell>
        </row>
      </sheetData>
      <sheetData sheetId="8">
        <row r="5">
          <cell r="L5">
            <v>1160</v>
          </cell>
        </row>
        <row r="6">
          <cell r="L6">
            <v>760</v>
          </cell>
        </row>
        <row r="8">
          <cell r="L8">
            <v>980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Avançado - T 01</v>
          </cell>
          <cell r="E57">
            <v>4</v>
          </cell>
          <cell r="F57">
            <v>60</v>
          </cell>
          <cell r="I57">
            <v>6</v>
          </cell>
          <cell r="J57">
            <v>3</v>
          </cell>
          <cell r="K57">
            <v>2</v>
          </cell>
          <cell r="L57">
            <v>1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6</v>
          </cell>
          <cell r="J62">
            <v>3</v>
          </cell>
          <cell r="K62">
            <v>2</v>
          </cell>
          <cell r="L62">
            <v>1</v>
          </cell>
          <cell r="O62">
            <v>1</v>
          </cell>
        </row>
        <row r="69">
          <cell r="A69" t="str">
            <v>Equaçoes Diferenciasi Ordinárias</v>
          </cell>
          <cell r="E69">
            <v>4</v>
          </cell>
          <cell r="F69">
            <v>60</v>
          </cell>
          <cell r="I69">
            <v>8</v>
          </cell>
          <cell r="J69">
            <v>5</v>
          </cell>
          <cell r="K69">
            <v>2</v>
          </cell>
          <cell r="L69">
            <v>1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8</v>
          </cell>
          <cell r="J74">
            <v>5</v>
          </cell>
          <cell r="K74">
            <v>2</v>
          </cell>
          <cell r="L74">
            <v>1</v>
          </cell>
          <cell r="O74">
            <v>1</v>
          </cell>
        </row>
        <row r="104">
          <cell r="L104">
            <v>0</v>
          </cell>
        </row>
        <row r="110">
          <cell r="A110" t="str">
            <v>Cládio Odair Pereira da Silva</v>
          </cell>
        </row>
        <row r="112">
          <cell r="A112" t="str">
            <v>A definir</v>
          </cell>
          <cell r="J112" t="str">
            <v>Não há</v>
          </cell>
        </row>
        <row r="114">
          <cell r="G114">
            <v>40026</v>
          </cell>
          <cell r="H114">
            <v>40602</v>
          </cell>
        </row>
        <row r="124">
          <cell r="A124" t="str">
            <v>Luciano Martins Barros</v>
          </cell>
        </row>
        <row r="126">
          <cell r="A126" t="str">
            <v>O problema de Riemann para um modelo matemático de escoamento trifásico com dados de injeção do tipo água-gás e dados de produção do tipo gás-óleo.</v>
          </cell>
          <cell r="J126" t="str">
            <v>ANP</v>
          </cell>
        </row>
        <row r="128">
          <cell r="G128">
            <v>39517</v>
          </cell>
          <cell r="H128">
            <v>40262</v>
          </cell>
        </row>
        <row r="131">
          <cell r="A131" t="str">
            <v>Désio Ramirez da Rocha Silva</v>
          </cell>
        </row>
        <row r="133">
          <cell r="A133" t="str">
            <v>Soluções das Equações de Navier-Stokes com Densidades Descontínuas</v>
          </cell>
          <cell r="J133" t="str">
            <v>CNPq</v>
          </cell>
        </row>
        <row r="135">
          <cell r="G135">
            <v>39539</v>
          </cell>
          <cell r="H135">
            <v>40357</v>
          </cell>
        </row>
        <row r="136">
          <cell r="L136">
            <v>150</v>
          </cell>
        </row>
        <row r="140">
          <cell r="A140" t="str">
            <v>Projeto Casadinho CNPq, Proc. 620150/2008-4 (Coordenação Claudianor)</v>
          </cell>
          <cell r="I140" t="str">
            <v>CNPq</v>
          </cell>
          <cell r="K140" t="str">
            <v>Em andamento</v>
          </cell>
        </row>
        <row r="142">
          <cell r="A142" t="str">
            <v>Análise</v>
          </cell>
          <cell r="H142" t="str">
            <v>Participante</v>
          </cell>
          <cell r="J142">
            <v>39816</v>
          </cell>
          <cell r="K142" t="str">
            <v>28/02/12</v>
          </cell>
        </row>
        <row r="147">
          <cell r="A147" t="str">
            <v>Programa Interdepartamental de Tecnologia em Petróleo e Gás - PRH(25)</v>
          </cell>
          <cell r="I147" t="str">
            <v>ANP</v>
          </cell>
          <cell r="K147" t="str">
            <v>Em andamento</v>
          </cell>
        </row>
        <row r="149">
          <cell r="A149" t="str">
            <v>Matemática Aplicada, Dinâmica dos Fluidos</v>
          </cell>
          <cell r="H149" t="str">
            <v>Participante</v>
          </cell>
          <cell r="J149">
            <v>37288</v>
          </cell>
        </row>
        <row r="154">
          <cell r="A154" t="str">
            <v>Equações Diferenciais Aplicadas a Recuperação de Reservatórios Petrolíferos (Universal)</v>
          </cell>
          <cell r="I154" t="str">
            <v>CNPq</v>
          </cell>
          <cell r="K154" t="str">
            <v>Em andamento</v>
          </cell>
        </row>
        <row r="156">
          <cell r="A156" t="str">
            <v>Matemática Aplicada</v>
          </cell>
          <cell r="H156" t="str">
            <v>Coordenador</v>
          </cell>
          <cell r="J156">
            <v>39508</v>
          </cell>
          <cell r="K156">
            <v>40537</v>
          </cell>
        </row>
        <row r="158">
          <cell r="A158">
            <v>73800</v>
          </cell>
          <cell r="D158">
            <v>73800</v>
          </cell>
          <cell r="G158">
            <v>7418.41</v>
          </cell>
          <cell r="J158">
            <v>57426.92</v>
          </cell>
        </row>
        <row r="161">
          <cell r="A161" t="str">
            <v>Instituto Nacional de Ciência e Tecnologia de Matemática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Coordenador</v>
          </cell>
          <cell r="J163">
            <v>39965</v>
          </cell>
          <cell r="K163">
            <v>41060</v>
          </cell>
        </row>
        <row r="165">
          <cell r="A165">
            <v>10000</v>
          </cell>
          <cell r="D165">
            <v>10000</v>
          </cell>
          <cell r="G165" t="str">
            <v>R$8000,00</v>
          </cell>
          <cell r="J165" t="str">
            <v>R$2.000,00</v>
          </cell>
        </row>
        <row r="166">
          <cell r="L166">
            <v>230</v>
          </cell>
        </row>
        <row r="196">
          <cell r="L196">
            <v>0</v>
          </cell>
        </row>
        <row r="200">
          <cell r="A200" t="str">
            <v>M. J. F. Guedes, A. J. Souza, Estrutura de Ondas para um Modelo de Escoamento Trifásico com Viscosidade das Fases Assimétricas, CDROM do V PDPETRO, Fortaleza, 2010</v>
          </cell>
        </row>
        <row r="201">
          <cell r="B201" t="str">
            <v>Trabalho completo publicado em anais de eventos nacionais</v>
          </cell>
        </row>
        <row r="204">
          <cell r="A204" t="str">
            <v>A. J. Souza, M. J. F. Guedes, O problema de Riemann para um sistema de leis de conservação com dados especificados, Anais do III ENAMA, Maringá, pp. 60-61, 2009.</v>
          </cell>
        </row>
        <row r="205">
          <cell r="B205" t="str">
            <v>Resumo publicado em anais de eventos nacionais</v>
          </cell>
        </row>
        <row r="208">
          <cell r="A208" t="str">
            <v>R. B. de Aquino Filho, A. J. de Souza, Metodos Numéricos para Equações Diferenciais Ordinárias, CDROM do VI Congresso de Iniciacao Cientifica da UFCG, 2009.
</v>
          </cell>
        </row>
        <row r="209">
          <cell r="B209" t="str">
            <v>Trabalho completo publicado em anais de eventos locais</v>
          </cell>
        </row>
        <row r="267">
          <cell r="L267">
            <v>0</v>
          </cell>
        </row>
        <row r="271">
          <cell r="A271" t="str">
            <v>Defesa de Tese de Pablo Castañeda Rivera</v>
          </cell>
          <cell r="H271" t="str">
            <v>IMPA</v>
          </cell>
          <cell r="K271">
            <v>40182</v>
          </cell>
        </row>
        <row r="272">
          <cell r="B272" t="str">
            <v>Banca examinadora de tese</v>
          </cell>
        </row>
        <row r="291">
          <cell r="L291">
            <v>40</v>
          </cell>
        </row>
        <row r="295">
          <cell r="A295" t="str">
            <v>Coordenador Protempore do Programa de Pós-Graduação em Matemática</v>
          </cell>
          <cell r="H295" t="str">
            <v>Port. R/PRH/591/2009</v>
          </cell>
          <cell r="J295">
            <v>39965</v>
          </cell>
          <cell r="K295">
            <v>40198</v>
          </cell>
        </row>
        <row r="298">
          <cell r="L298">
            <v>100</v>
          </cell>
        </row>
        <row r="306">
          <cell r="A306" t="str">
            <v>Coordenação local do Instituto Nacional de Ciencia e Tecnologia em Matemática-INCTMat</v>
          </cell>
          <cell r="H306" t="str">
            <v>Email do Jacob</v>
          </cell>
          <cell r="J306">
            <v>39965</v>
          </cell>
          <cell r="K306">
            <v>41060</v>
          </cell>
        </row>
        <row r="310">
          <cell r="A310" t="str">
            <v>Coordenação do Laboratório de Informática (LIDME) da UAME</v>
          </cell>
          <cell r="H310" t="str">
            <v>Port./UAME/006/06</v>
          </cell>
          <cell r="J310">
            <v>38940</v>
          </cell>
        </row>
        <row r="314">
          <cell r="A314" t="str">
            <v>Pres. da Comissão de Avaliação de Estágio Probatório do Prof. Claudianor</v>
          </cell>
          <cell r="H314" t="str">
            <v>Port./UAME/004/06</v>
          </cell>
          <cell r="J314">
            <v>38947</v>
          </cell>
          <cell r="K314">
            <v>40042</v>
          </cell>
        </row>
        <row r="318">
          <cell r="A318" t="str">
            <v>Avaliação p/ Progressão Funcional para a Classe de Professor Associado</v>
          </cell>
          <cell r="H318" t="str">
            <v>Port.GR/UFCG/ 064/2008</v>
          </cell>
          <cell r="J318">
            <v>39601</v>
          </cell>
        </row>
        <row r="320">
          <cell r="L320">
            <v>60</v>
          </cell>
        </row>
        <row r="342">
          <cell r="L342">
            <v>0</v>
          </cell>
        </row>
        <row r="346">
          <cell r="A346" t="str">
            <v>Vice lider do Grupo de Pesquisa Equações Dif. Parciais do CNPq</v>
          </cell>
          <cell r="J346">
            <v>36526</v>
          </cell>
        </row>
        <row r="347">
          <cell r="A347" t="str">
            <v>Confecção do relatórios das atividades docentes da UAME do período 2009.1</v>
          </cell>
          <cell r="J347">
            <v>40057</v>
          </cell>
          <cell r="K347">
            <v>40116</v>
          </cell>
        </row>
        <row r="353">
          <cell r="L353">
            <v>100</v>
          </cell>
        </row>
        <row r="358">
          <cell r="A358" t="str">
            <v>V Congresso Brasileiro de P&amp;D em Petróleo e Gás (V PDPETRO)</v>
          </cell>
          <cell r="I358">
            <v>40104</v>
          </cell>
          <cell r="J358">
            <v>40108</v>
          </cell>
          <cell r="K358" t="str">
            <v>ABPG</v>
          </cell>
          <cell r="L358" t="str">
            <v>Nacional</v>
          </cell>
        </row>
        <row r="359">
          <cell r="A359" t="str">
            <v>III Encontro de Análise Matempatica e Aplicações (III ENAMA)</v>
          </cell>
          <cell r="I359">
            <v>40135</v>
          </cell>
          <cell r="J359">
            <v>40137</v>
          </cell>
          <cell r="K359" t="str">
            <v>UEM</v>
          </cell>
          <cell r="L359" t="str">
            <v>Nacional</v>
          </cell>
        </row>
        <row r="360">
          <cell r="A360" t="str">
            <v>V Semana de Matemática do CCT /UFCG</v>
          </cell>
          <cell r="I360">
            <v>40142</v>
          </cell>
          <cell r="J360">
            <v>40144</v>
          </cell>
          <cell r="K360" t="str">
            <v>UFCG</v>
          </cell>
          <cell r="L360" t="str">
            <v>Regional</v>
          </cell>
        </row>
        <row r="372">
          <cell r="A372" t="str">
            <v>Jesus Carlos da Mota</v>
          </cell>
          <cell r="F372" t="str">
            <v>UFG</v>
          </cell>
          <cell r="H372" t="str">
            <v>UFCG</v>
          </cell>
          <cell r="K372">
            <v>40143</v>
          </cell>
          <cell r="L372">
            <v>40144</v>
          </cell>
        </row>
        <row r="373">
          <cell r="C373" t="str">
            <v>Palestra na V Sem. Mat. CCT: "Ondas Viajantes para um Problema de combustão em meios Porosos" </v>
          </cell>
        </row>
        <row r="376">
          <cell r="A376" t="str">
            <v>Ronaldo Alves Garcia</v>
          </cell>
          <cell r="F376" t="str">
            <v>UFG</v>
          </cell>
          <cell r="H376" t="str">
            <v>UFCG</v>
          </cell>
          <cell r="K376">
            <v>40143</v>
          </cell>
          <cell r="L376">
            <v>40144</v>
          </cell>
        </row>
        <row r="377">
          <cell r="C377" t="str">
            <v>Palestra na V Sem. Mat. CCT: " Dinâmica, Geometria e Teoria de Números "</v>
          </cell>
        </row>
        <row r="389">
          <cell r="A389" t="str">
            <v>IMPA</v>
          </cell>
          <cell r="H389" t="str">
            <v>CNPq</v>
          </cell>
          <cell r="K389">
            <v>40182</v>
          </cell>
          <cell r="L389">
            <v>40186</v>
          </cell>
        </row>
        <row r="390">
          <cell r="C390" t="str">
            <v>Participou de banca de defesa de tese e pesquisa conjunta com D. Marchesin</v>
          </cell>
        </row>
        <row r="393">
          <cell r="A393" t="str">
            <v>IMECC-UNICAMP</v>
          </cell>
          <cell r="H393" t="str">
            <v>CNPq</v>
          </cell>
          <cell r="K393">
            <v>40210</v>
          </cell>
          <cell r="L393">
            <v>40214</v>
          </cell>
        </row>
        <row r="394">
          <cell r="C394" t="str">
            <v>Orientação conjunta com o Prof. Marcelo Santos do aluno Désio Ramires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60</v>
          </cell>
          <cell r="F406">
            <v>180</v>
          </cell>
          <cell r="G406">
            <v>0</v>
          </cell>
          <cell r="H406">
            <v>150</v>
          </cell>
          <cell r="I406">
            <v>230</v>
          </cell>
          <cell r="J406">
            <v>0</v>
          </cell>
          <cell r="K406">
            <v>0</v>
          </cell>
          <cell r="L406">
            <v>40</v>
          </cell>
        </row>
        <row r="409">
          <cell r="A409">
            <v>100</v>
          </cell>
          <cell r="B409">
            <v>60</v>
          </cell>
          <cell r="C409">
            <v>0</v>
          </cell>
          <cell r="D409">
            <v>100</v>
          </cell>
          <cell r="E409">
            <v>980</v>
          </cell>
        </row>
      </sheetData>
      <sheetData sheetId="9">
        <row r="5">
          <cell r="L5">
            <v>1080</v>
          </cell>
        </row>
        <row r="6">
          <cell r="L6">
            <v>680</v>
          </cell>
        </row>
        <row r="8">
          <cell r="L8">
            <v>510</v>
          </cell>
        </row>
        <row r="13">
          <cell r="C13" t="str">
            <v>Areli Mesquita da Silva</v>
          </cell>
          <cell r="J13" t="str">
            <v>2580167-6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40050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Probabilidade e Estatística - T 01</v>
          </cell>
          <cell r="E57">
            <v>6</v>
          </cell>
          <cell r="F57">
            <v>90</v>
          </cell>
          <cell r="I57">
            <v>51</v>
          </cell>
          <cell r="J57">
            <v>33</v>
          </cell>
          <cell r="K57">
            <v>7</v>
          </cell>
          <cell r="L57">
            <v>11</v>
          </cell>
        </row>
        <row r="58">
          <cell r="A58" t="str">
            <v>Probabilidade e Estatística - T 02</v>
          </cell>
          <cell r="E58">
            <v>6</v>
          </cell>
          <cell r="F58">
            <v>90</v>
          </cell>
          <cell r="I58">
            <v>54</v>
          </cell>
          <cell r="J58">
            <v>37</v>
          </cell>
          <cell r="K58">
            <v>8</v>
          </cell>
          <cell r="L58">
            <v>9</v>
          </cell>
        </row>
        <row r="59">
          <cell r="A59" t="str">
            <v>Probabilidade e Estatística - T 01 (2010.0)</v>
          </cell>
          <cell r="E59">
            <v>3</v>
          </cell>
          <cell r="F59">
            <v>45</v>
          </cell>
          <cell r="I59">
            <v>25</v>
          </cell>
          <cell r="J59">
            <v>20</v>
          </cell>
          <cell r="K59">
            <v>2</v>
          </cell>
          <cell r="L59">
            <v>3</v>
          </cell>
        </row>
        <row r="62">
          <cell r="E62">
            <v>15</v>
          </cell>
          <cell r="F62">
            <v>225</v>
          </cell>
          <cell r="G62">
            <v>225</v>
          </cell>
          <cell r="I62">
            <v>130</v>
          </cell>
          <cell r="J62">
            <v>90</v>
          </cell>
          <cell r="K62">
            <v>17</v>
          </cell>
          <cell r="L62">
            <v>23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Análise Unificada via H-verossimilhanças dos Modelos Lineares Generalizados com Efeitos Aleatórios</v>
          </cell>
          <cell r="I140" t="str">
            <v>Não há</v>
          </cell>
          <cell r="K140" t="str">
            <v>Em andamento</v>
          </cell>
        </row>
        <row r="142">
          <cell r="H142" t="str">
            <v>Participante</v>
          </cell>
          <cell r="J142">
            <v>40026</v>
          </cell>
        </row>
        <row r="166">
          <cell r="L166">
            <v>60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V Semana de Matematica do CCT</v>
          </cell>
          <cell r="I358" t="str">
            <v>25/11/09</v>
          </cell>
          <cell r="J358" t="str">
            <v>27/11/09</v>
          </cell>
          <cell r="K358" t="str">
            <v>UFCG</v>
          </cell>
          <cell r="L358" t="str">
            <v>Regional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225</v>
          </cell>
          <cell r="E406">
            <v>0</v>
          </cell>
          <cell r="F406">
            <v>225</v>
          </cell>
          <cell r="G406">
            <v>0</v>
          </cell>
          <cell r="H406">
            <v>0</v>
          </cell>
          <cell r="I406">
            <v>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510</v>
          </cell>
        </row>
      </sheetData>
      <sheetData sheetId="10">
        <row r="5">
          <cell r="L5">
            <v>1160</v>
          </cell>
        </row>
        <row r="6">
          <cell r="L6">
            <v>760</v>
          </cell>
        </row>
        <row r="8">
          <cell r="L8">
            <v>980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Mat. p/ o Ens. Méd. II: Uma Abord. Crit. - T 01</v>
          </cell>
          <cell r="E57">
            <v>4</v>
          </cell>
          <cell r="F57">
            <v>60</v>
          </cell>
          <cell r="I57">
            <v>33</v>
          </cell>
          <cell r="J57">
            <v>22</v>
          </cell>
          <cell r="K57">
            <v>7</v>
          </cell>
          <cell r="L57">
            <v>4</v>
          </cell>
        </row>
        <row r="58">
          <cell r="A58" t="str">
            <v>TE( 'Mat. p/ o Ens. Méd. II: Uma Vis. Crit. - T 01</v>
          </cell>
          <cell r="E58">
            <v>4</v>
          </cell>
          <cell r="F58">
            <v>60</v>
          </cell>
          <cell r="I58">
            <v>1</v>
          </cell>
          <cell r="J58">
            <v>1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34</v>
          </cell>
          <cell r="J62">
            <v>23</v>
          </cell>
          <cell r="K62">
            <v>7</v>
          </cell>
          <cell r="L62">
            <v>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José Eder Salvador de Vasconcelos</v>
          </cell>
        </row>
        <row r="112">
          <cell r="A112" t="str">
            <v>A propriedade Erdos-Posa para Matroides</v>
          </cell>
          <cell r="J112" t="str">
            <v>CAPES</v>
          </cell>
        </row>
        <row r="114">
          <cell r="G114">
            <v>39508</v>
          </cell>
          <cell r="H114">
            <v>40144</v>
          </cell>
        </row>
        <row r="136">
          <cell r="L136">
            <v>150</v>
          </cell>
        </row>
        <row r="140">
          <cell r="A140" t="str">
            <v>Matroides 3-Conexas</v>
          </cell>
          <cell r="K140" t="str">
            <v>Em andamento</v>
          </cell>
        </row>
        <row r="142">
          <cell r="A142" t="str">
            <v>Matematica Discreta</v>
          </cell>
          <cell r="H142" t="str">
            <v>Coordenador</v>
          </cell>
          <cell r="J142">
            <v>38047</v>
          </cell>
        </row>
        <row r="166">
          <cell r="L166">
            <v>150</v>
          </cell>
        </row>
        <row r="196">
          <cell r="L196">
            <v>0</v>
          </cell>
        </row>
        <row r="200">
          <cell r="A200" t="str">
            <v>Raul Cordovil, Braulio Maia Jr. ,Manoel Lemos, The 3-Connected Binary Matroids With Circumference 6 or 7,European Journal of Combinatorics  30, 1810-1824, 2009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Diretor do Centro de Ciências e Tecnologia da UFCG</v>
          </cell>
          <cell r="H295" t="str">
            <v>Port.R/SRH/No.1098</v>
          </cell>
          <cell r="J295">
            <v>38657</v>
          </cell>
          <cell r="K295">
            <v>40117</v>
          </cell>
        </row>
        <row r="298">
          <cell r="L298">
            <v>400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Parecerista da revista Cientifica  Ex@tas Online da Universidade Estadual do Sudoeste da Bahia.   </v>
          </cell>
          <cell r="J346">
            <v>40148</v>
          </cell>
          <cell r="K346">
            <v>40877</v>
          </cell>
        </row>
        <row r="353">
          <cell r="L353">
            <v>40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72">
          <cell r="A372" t="str">
            <v>Aldo Trajano Lourêdo </v>
          </cell>
          <cell r="F372" t="str">
            <v>UEPB</v>
          </cell>
          <cell r="H372" t="str">
            <v>UEPB</v>
          </cell>
          <cell r="K372" t="str">
            <v>25/11/09</v>
          </cell>
          <cell r="L372" t="str">
            <v>25/11/09</v>
          </cell>
        </row>
        <row r="373">
          <cell r="C373" t="str">
            <v>Palestra na V Sem. Mat. CCT: " Alguns resultados envolvendo as equações polinomiais "</v>
          </cell>
        </row>
        <row r="376">
          <cell r="A376" t="str">
            <v>Evandro C. F. dos Santos</v>
          </cell>
          <cell r="F376" t="str">
            <v>UFBA</v>
          </cell>
          <cell r="H376" t="str">
            <v>UFCG</v>
          </cell>
          <cell r="K376" t="str">
            <v>25/11/09</v>
          </cell>
          <cell r="L376" t="str">
            <v>27/11/09</v>
          </cell>
        </row>
        <row r="377">
          <cell r="C377" t="str">
            <v>Plenaria na V Sem. Mat. CCT: " O V Postulado: substitutos, aspectos históricos e implicações. Aplicações na prática docente"</v>
          </cell>
        </row>
        <row r="380">
          <cell r="A380" t="str">
            <v>Ademakson Souza Araújo</v>
          </cell>
          <cell r="F380" t="str">
            <v>UESB</v>
          </cell>
          <cell r="H380" t="str">
            <v>PROAP</v>
          </cell>
          <cell r="K380" t="str">
            <v>27/11/09</v>
          </cell>
          <cell r="L380" t="str">
            <v>27/11/09</v>
          </cell>
        </row>
        <row r="381">
          <cell r="C381" t="str">
            <v>Banca da defesa de mestrado do aluno Jose Eder Vasconcelos</v>
          </cell>
        </row>
        <row r="384">
          <cell r="A384" t="str">
            <v>Manoel José Machado Soares Lemos</v>
          </cell>
          <cell r="F384" t="str">
            <v>UFPE</v>
          </cell>
          <cell r="H384" t="str">
            <v>PROAP</v>
          </cell>
          <cell r="K384" t="str">
            <v>27/11/09</v>
          </cell>
          <cell r="L384" t="str">
            <v>27/11/09</v>
          </cell>
        </row>
        <row r="385">
          <cell r="C385" t="str">
            <v>Banca da defesa de mestrado do aluno Jose Eder Vasconcelos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0</v>
          </cell>
          <cell r="H406">
            <v>150</v>
          </cell>
          <cell r="I406">
            <v>150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400</v>
          </cell>
          <cell r="B409">
            <v>0</v>
          </cell>
          <cell r="C409">
            <v>0</v>
          </cell>
          <cell r="D409">
            <v>40</v>
          </cell>
          <cell r="E409">
            <v>980</v>
          </cell>
        </row>
      </sheetData>
      <sheetData sheetId="11">
        <row r="5">
          <cell r="L5">
            <v>1160</v>
          </cell>
        </row>
        <row r="6">
          <cell r="L6">
            <v>760</v>
          </cell>
        </row>
        <row r="8">
          <cell r="L8">
            <v>1008</v>
          </cell>
        </row>
        <row r="13">
          <cell r="C13" t="str">
            <v>Claudianor Oliveira Alves</v>
          </cell>
          <cell r="J13" t="str">
            <v>6338063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69">
          <cell r="A69" t="str">
            <v>Teoria da Medida</v>
          </cell>
          <cell r="E69">
            <v>4</v>
          </cell>
          <cell r="F69">
            <v>4</v>
          </cell>
          <cell r="I69">
            <v>6</v>
          </cell>
          <cell r="J69">
            <v>5</v>
          </cell>
          <cell r="K69">
            <v>0</v>
          </cell>
          <cell r="L69">
            <v>1</v>
          </cell>
        </row>
        <row r="74">
          <cell r="E74">
            <v>4</v>
          </cell>
          <cell r="F74">
            <v>4</v>
          </cell>
          <cell r="G74">
            <v>4</v>
          </cell>
          <cell r="I74">
            <v>6</v>
          </cell>
          <cell r="J74">
            <v>5</v>
          </cell>
          <cell r="K74">
            <v>0</v>
          </cell>
          <cell r="L74">
            <v>1</v>
          </cell>
          <cell r="O74">
            <v>1</v>
          </cell>
        </row>
        <row r="104">
          <cell r="L104">
            <v>0</v>
          </cell>
        </row>
        <row r="110">
          <cell r="A110" t="str">
            <v>Luciana Roze de Freitas </v>
          </cell>
        </row>
        <row r="112">
          <cell r="A112" t="str">
            <v>A definir </v>
          </cell>
        </row>
        <row r="114">
          <cell r="G114">
            <v>39142</v>
          </cell>
          <cell r="H114">
            <v>40603</v>
          </cell>
        </row>
        <row r="117">
          <cell r="A117" t="str">
            <v>Jéssica Lange Ferreira Melo</v>
          </cell>
        </row>
        <row r="119">
          <cell r="A119" t="str">
            <v>Multiplicidade de Soluções para uma classe de Problemas Críticos via Categoria de Lusternik-Schnirelman.</v>
          </cell>
          <cell r="J119" t="str">
            <v>CNPq</v>
          </cell>
        </row>
        <row r="121">
          <cell r="G121">
            <v>39508</v>
          </cell>
          <cell r="H121" t="str">
            <v>19/02/10</v>
          </cell>
        </row>
        <row r="124">
          <cell r="A124" t="str">
            <v> Giovany Malcher Figueiredo</v>
          </cell>
        </row>
        <row r="126">
          <cell r="A126" t="str">
            <v>Estudo de Equações Elípticas </v>
          </cell>
        </row>
        <row r="128">
          <cell r="G128">
            <v>40238</v>
          </cell>
          <cell r="H128">
            <v>40162</v>
          </cell>
        </row>
        <row r="136">
          <cell r="L136">
            <v>180</v>
          </cell>
        </row>
        <row r="140">
          <cell r="A140" t="str">
            <v>Projeto Casadinho CNPq com USP-São Carlos e UNICAMP, Proc. 620150/2008-4</v>
          </cell>
          <cell r="I140" t="str">
            <v>CNPq</v>
          </cell>
          <cell r="K140" t="str">
            <v>Em andamento</v>
          </cell>
        </row>
        <row r="142">
          <cell r="A142" t="str">
            <v>Analise</v>
          </cell>
          <cell r="H142" t="str">
            <v>Coordenador</v>
          </cell>
          <cell r="J142">
            <v>39816</v>
          </cell>
          <cell r="K142" t="str">
            <v>28/02/12</v>
          </cell>
        </row>
        <row r="144">
          <cell r="A144">
            <v>126000</v>
          </cell>
          <cell r="D144">
            <v>50000</v>
          </cell>
        </row>
        <row r="147">
          <cell r="A147" t="str">
            <v>Pesquisa em Equações Diferenciais Elípticas: Soluções Mult-Bump</v>
          </cell>
          <cell r="K147" t="str">
            <v>Em andamento</v>
          </cell>
        </row>
        <row r="149">
          <cell r="A149" t="str">
            <v>Análise</v>
          </cell>
          <cell r="H149" t="str">
            <v>Coordenador</v>
          </cell>
          <cell r="J149">
            <v>38412</v>
          </cell>
        </row>
        <row r="154">
          <cell r="A154" t="str">
            <v>Existência de solução para uma classe de problemas elípticos sem a condição de Ambrosetti-Rabinowitz </v>
          </cell>
          <cell r="K154" t="str">
            <v>Em andamento</v>
          </cell>
        </row>
        <row r="156">
          <cell r="A156" t="str">
            <v>Análise </v>
          </cell>
          <cell r="H156" t="str">
            <v>Coordenador</v>
          </cell>
          <cell r="J156">
            <v>40057</v>
          </cell>
        </row>
        <row r="166">
          <cell r="L166">
            <v>90</v>
          </cell>
        </row>
        <row r="196">
          <cell r="L196">
            <v>0</v>
          </cell>
        </row>
        <row r="200">
          <cell r="A200" t="str">
            <v>C.O. Alves, Existence of Radial solution for a class of p(x)-Laplacian equations with critical growth, Differential and Integral Equations, 23 (2010), 113-123 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C.O.Alves, P. C. Carrião and L.F. Farias Existence of solutions to singular elliptic equations with convection terms via the Galerkin, 12(2010), 1-12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C.O. Alves. J.A. Fernandes and A.R. F. Holanda, Existence of positive solution for a quasilinear problem with critical growth in R^N, Glasgow Mathematical Journal, 51(2009), 367-383</v>
          </cell>
        </row>
        <row r="209">
          <cell r="B209" t="str">
            <v>Artigo técnico ou científico publicado em periódico indexado internacionalmente</v>
          </cell>
        </row>
        <row r="212">
          <cell r="A212" t="str">
            <v>C. O. Alves, Multiplicity of multi-bump type nodal solutions for a class of elliptic problems in RN, Top. Meth. Non. Analysis, 34 (2009), 231-250.</v>
          </cell>
        </row>
        <row r="213">
          <cell r="B213" t="str">
            <v>Artigo técnico ou científico publicado em periódico indexado internacionalmente</v>
          </cell>
        </row>
        <row r="216">
          <cell r="A216" t="str">
            <v>C. O. Alves, P. C. Carrião,  L. F.O. Faria; On a class of singular elliptic equation with convection term via Galerkin method, Abstracts of the ICMC Summer Meeting on Differential Equations 2010 Chapter, (2010),  pp. 12-12.</v>
          </cell>
        </row>
        <row r="217">
          <cell r="B217" t="str">
            <v>Resumo publicado em anais de eventos internacionais</v>
          </cell>
        </row>
        <row r="220">
          <cell r="A220" t="str">
            <v>C. O. Alves, P. C. Carrião,  O. H. Miyagaki; Multi-bump homoclinic orbits for a class of Hamiltonian systems with superquadratic potential, Abstracts of the ICMC Summer Meeting on Differential Equations 2010 Chapter, (2010),  pp. 27-27.</v>
          </cell>
        </row>
        <row r="221">
          <cell r="B221" t="str">
            <v>Resumo publicado em anais de eventos internacionais</v>
          </cell>
        </row>
        <row r="267">
          <cell r="L267">
            <v>0</v>
          </cell>
        </row>
        <row r="271">
          <cell r="A271" t="str">
            <v>Participação em Banca de Exame de qualificação ao doutorado</v>
          </cell>
          <cell r="H271" t="str">
            <v>UNICAMP</v>
          </cell>
          <cell r="K271">
            <v>40154</v>
          </cell>
        </row>
        <row r="272">
          <cell r="B272" t="str">
            <v>Banca examinadora de exame de qualificação</v>
          </cell>
        </row>
        <row r="291">
          <cell r="L291">
            <v>10</v>
          </cell>
        </row>
        <row r="295">
          <cell r="A295" t="str">
            <v>Coordenador Administrativo da Unidade Acadêmica de Matemática e Estatística</v>
          </cell>
          <cell r="J295">
            <v>39873</v>
          </cell>
          <cell r="K295">
            <v>40178</v>
          </cell>
        </row>
        <row r="298">
          <cell r="L298">
            <v>600</v>
          </cell>
        </row>
        <row r="306">
          <cell r="A306" t="str">
            <v>Pres. da Comissão de Avaliação de Estágio Probatório do Prof. Alexsandro</v>
          </cell>
          <cell r="H306" t="str">
            <v>Port./DME/07/2002</v>
          </cell>
          <cell r="J306">
            <v>37414</v>
          </cell>
        </row>
        <row r="310">
          <cell r="A310" t="str">
            <v>Pres. da comissão de Avaliação de Estágio Probatório do Prof. Joseilson</v>
          </cell>
          <cell r="H310" t="str">
            <v>Port./DME/14/2002</v>
          </cell>
          <cell r="J310">
            <v>37474</v>
          </cell>
        </row>
        <row r="314">
          <cell r="A314" t="str">
            <v>Coord. do Projeto Casadinho Eq. Dif.  Aplicadas e Álgebra com Identidades Polinomiais</v>
          </cell>
          <cell r="H314" t="str">
            <v>E-mail CNPq</v>
          </cell>
          <cell r="J314">
            <v>39144</v>
          </cell>
        </row>
        <row r="318">
          <cell r="A318" t="str">
            <v>Pres. da comissão de Avaliação de Estágio Probatório do Prof. Gilberto </v>
          </cell>
        </row>
        <row r="320">
          <cell r="L320">
            <v>80</v>
          </cell>
        </row>
        <row r="342">
          <cell r="L342">
            <v>0</v>
          </cell>
        </row>
        <row r="346">
          <cell r="A346" t="str">
            <v>Lider do grupo de pesquisa do CNPq Equacoes Diferenciais Parciais</v>
          </cell>
          <cell r="J346">
            <v>39510</v>
          </cell>
        </row>
        <row r="350">
          <cell r="A350" t="str">
            <v> Membro do corpo editorial da revista Differential Equations and Applications (DEA).</v>
          </cell>
          <cell r="J350">
            <v>39600</v>
          </cell>
        </row>
        <row r="351">
          <cell r="A351" t="str">
            <v>Editor convidado do Boundary Value Problem </v>
          </cell>
          <cell r="J351">
            <v>40057</v>
          </cell>
        </row>
        <row r="353">
          <cell r="L353">
            <v>40</v>
          </cell>
        </row>
        <row r="358">
          <cell r="A358" t="str">
            <v>XXI Semana de Matemática da UFRN</v>
          </cell>
          <cell r="I358">
            <v>40133</v>
          </cell>
          <cell r="J358">
            <v>40137</v>
          </cell>
          <cell r="K358" t="str">
            <v>UFRN</v>
          </cell>
          <cell r="L358" t="str">
            <v>Regional</v>
          </cell>
        </row>
        <row r="359">
          <cell r="A359" t="str">
            <v>V Semana de Matemática do CCT</v>
          </cell>
          <cell r="I359">
            <v>40142</v>
          </cell>
          <cell r="J359">
            <v>40144</v>
          </cell>
          <cell r="K359" t="str">
            <v>UFCG</v>
          </cell>
          <cell r="L359" t="str">
            <v>Regional</v>
          </cell>
        </row>
        <row r="360">
          <cell r="A360" t="str">
            <v>ICMC SUMMER MEEETING - USP Sao Carlos</v>
          </cell>
          <cell r="I360">
            <v>40217</v>
          </cell>
          <cell r="J360">
            <v>40219</v>
          </cell>
          <cell r="K360" t="str">
            <v>USP</v>
          </cell>
          <cell r="L360" t="str">
            <v>Internacional</v>
          </cell>
        </row>
        <row r="372">
          <cell r="A372" t="str">
            <v>Marcelo da Silva Montenegro </v>
          </cell>
          <cell r="F372" t="str">
            <v>UNICAMP</v>
          </cell>
          <cell r="H372" t="str">
            <v>Casadinho - CNPQ</v>
          </cell>
          <cell r="K372">
            <v>40142</v>
          </cell>
          <cell r="L372">
            <v>40144</v>
          </cell>
        </row>
        <row r="373">
          <cell r="C373" t="str">
            <v>Pesquisa em Equações Diferencias Parciais Elítpicas. Comunicaao na V Sem. Mat. do CCT.</v>
          </cell>
        </row>
        <row r="376">
          <cell r="A376" t="str">
            <v>Marcelo Furtado </v>
          </cell>
          <cell r="F376" t="str">
            <v>UNB</v>
          </cell>
          <cell r="H376" t="str">
            <v>CNPQ - Universal</v>
          </cell>
          <cell r="K376">
            <v>40077</v>
          </cell>
          <cell r="L376">
            <v>40081</v>
          </cell>
        </row>
        <row r="377">
          <cell r="C377" t="str">
            <v>Pesquisa em Equações Diferencias Parciais Elítpicas</v>
          </cell>
        </row>
        <row r="380">
          <cell r="A380" t="str">
            <v>Sérgio Henrique Monari Soares </v>
          </cell>
          <cell r="F380" t="str">
            <v>USP</v>
          </cell>
          <cell r="H380" t="str">
            <v>Casadinho - CNPQ</v>
          </cell>
          <cell r="K380">
            <v>40140</v>
          </cell>
          <cell r="L380">
            <v>40144</v>
          </cell>
        </row>
        <row r="381">
          <cell r="C381" t="str">
            <v>Pesquisa em Equações Diferenciais Parciais Elítpicas. Comunicacao na V Semana Mat. do CCT</v>
          </cell>
        </row>
        <row r="384">
          <cell r="A384" t="str">
            <v>Eugênio Tomasso Massa</v>
          </cell>
          <cell r="F384" t="str">
            <v>USP</v>
          </cell>
          <cell r="H384" t="str">
            <v>Casasdinho - CNPQ</v>
          </cell>
          <cell r="K384">
            <v>40140</v>
          </cell>
          <cell r="L384">
            <v>40144</v>
          </cell>
        </row>
        <row r="385">
          <cell r="C385" t="str">
            <v>Pesquisa em Equações Diferencias Pariciais Elípticas. Comunicacao na V Semana Mat. do CCT</v>
          </cell>
        </row>
        <row r="389">
          <cell r="A389" t="str">
            <v>UNICAMP</v>
          </cell>
          <cell r="K389">
            <v>40122</v>
          </cell>
          <cell r="L389">
            <v>40156</v>
          </cell>
        </row>
        <row r="390">
          <cell r="C390" t="str">
            <v>Pesquisa em equações Diferencias Parciais Elípticas </v>
          </cell>
        </row>
        <row r="393">
          <cell r="A393" t="str">
            <v>USP</v>
          </cell>
          <cell r="H393" t="str">
            <v>Casadinho - CNPQ</v>
          </cell>
          <cell r="K393">
            <v>40112</v>
          </cell>
          <cell r="L393">
            <v>40116</v>
          </cell>
        </row>
        <row r="394">
          <cell r="C394" t="str">
            <v>Pesquisa em quações Diferencias Parciais Elípticas 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4</v>
          </cell>
          <cell r="F406">
            <v>4</v>
          </cell>
          <cell r="G406">
            <v>0</v>
          </cell>
          <cell r="H406">
            <v>180</v>
          </cell>
          <cell r="I406">
            <v>90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600</v>
          </cell>
          <cell r="B409">
            <v>80</v>
          </cell>
          <cell r="C409">
            <v>0</v>
          </cell>
          <cell r="D409">
            <v>40</v>
          </cell>
          <cell r="E409">
            <v>1008</v>
          </cell>
        </row>
      </sheetData>
      <sheetData sheetId="12">
        <row r="5">
          <cell r="L5">
            <v>1160</v>
          </cell>
        </row>
        <row r="6">
          <cell r="L6">
            <v>760</v>
          </cell>
        </row>
        <row r="8">
          <cell r="L8">
            <v>888</v>
          </cell>
        </row>
        <row r="13">
          <cell r="C13" t="str">
            <v>Daniel Cordeiro de Morais Filho</v>
          </cell>
          <cell r="J13" t="str">
            <v>0336979-1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III - T 01</v>
          </cell>
          <cell r="E57">
            <v>4</v>
          </cell>
          <cell r="F57">
            <v>60</v>
          </cell>
          <cell r="I57">
            <v>2</v>
          </cell>
          <cell r="J57">
            <v>1</v>
          </cell>
          <cell r="K57">
            <v>1</v>
          </cell>
          <cell r="L57">
            <v>0</v>
          </cell>
        </row>
        <row r="58">
          <cell r="A58" t="str">
            <v>Álgebra Linear I - T 05</v>
          </cell>
          <cell r="E58">
            <v>4</v>
          </cell>
          <cell r="F58">
            <v>60</v>
          </cell>
          <cell r="I58">
            <v>62</v>
          </cell>
          <cell r="J58">
            <v>37</v>
          </cell>
          <cell r="K58">
            <v>15</v>
          </cell>
          <cell r="L58">
            <v>10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64</v>
          </cell>
          <cell r="J62">
            <v>38</v>
          </cell>
          <cell r="K62">
            <v>16</v>
          </cell>
          <cell r="L62">
            <v>10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Alan de Araújo Guimarães</v>
          </cell>
        </row>
        <row r="80">
          <cell r="A80" t="str">
            <v>PET- MATEMÁTICA-CAPES: Programa de Educaçao Tutorial</v>
          </cell>
          <cell r="J80" t="str">
            <v>CAPES</v>
          </cell>
          <cell r="L80" t="str">
            <v>Em andamento</v>
          </cell>
        </row>
        <row r="82">
          <cell r="A82" t="str">
            <v>PET</v>
          </cell>
          <cell r="G82">
            <v>39904</v>
          </cell>
          <cell r="H82">
            <v>40634</v>
          </cell>
        </row>
        <row r="85">
          <cell r="A85" t="str">
            <v>Jogli Gidel da Silva</v>
          </cell>
        </row>
        <row r="87">
          <cell r="A87" t="str">
            <v>PET- MATEMÁTICA-CAPES: Programa de Educaçao Tutorial</v>
          </cell>
          <cell r="L87" t="str">
            <v>Em andamento</v>
          </cell>
        </row>
        <row r="89">
          <cell r="A89" t="str">
            <v>PET</v>
          </cell>
          <cell r="G89">
            <v>39904</v>
          </cell>
          <cell r="H89">
            <v>40634</v>
          </cell>
        </row>
        <row r="92">
          <cell r="A92" t="str">
            <v>Lorena Brizza Soares Freitas</v>
          </cell>
        </row>
        <row r="94">
          <cell r="A94" t="str">
            <v>PET- MATEMÁTICA-CAPES: Programa de Educaçao Tutorial</v>
          </cell>
          <cell r="L94" t="str">
            <v>Em andamento</v>
          </cell>
        </row>
        <row r="96">
          <cell r="A96" t="str">
            <v>PET</v>
          </cell>
          <cell r="G96">
            <v>39904</v>
          </cell>
          <cell r="H96">
            <v>40634</v>
          </cell>
        </row>
        <row r="99">
          <cell r="A99" t="str">
            <v>Marcella Luanna da Silva Lima</v>
          </cell>
        </row>
        <row r="101">
          <cell r="A101" t="str">
            <v>PET- MATEMÁTICA-CAPES: Programa de Educaçao Tutorial</v>
          </cell>
          <cell r="L101" t="str">
            <v>Em andamento</v>
          </cell>
        </row>
        <row r="103">
          <cell r="A103" t="str">
            <v>PET</v>
          </cell>
          <cell r="G103">
            <v>39904</v>
          </cell>
          <cell r="H103">
            <v>40634</v>
          </cell>
        </row>
        <row r="104">
          <cell r="L104">
            <v>160</v>
          </cell>
        </row>
        <row r="110">
          <cell r="A110" t="str">
            <v>Jackson Jonas Silva Costa</v>
          </cell>
        </row>
        <row r="112">
          <cell r="A112" t="str">
            <v>ESTUDOS EM EDP´S ELÍPTICAS</v>
          </cell>
          <cell r="J112" t="str">
            <v>CAPES</v>
          </cell>
        </row>
        <row r="114">
          <cell r="G114">
            <v>39661</v>
          </cell>
        </row>
        <row r="136">
          <cell r="L136">
            <v>150</v>
          </cell>
        </row>
        <row r="140">
          <cell r="A140" t="str">
            <v>Estudos em EDP Elípticas</v>
          </cell>
          <cell r="I140" t="str">
            <v>CNPq</v>
          </cell>
          <cell r="K140" t="str">
            <v>Em andamento</v>
          </cell>
        </row>
        <row r="142">
          <cell r="H142" t="str">
            <v>Participante</v>
          </cell>
          <cell r="J142">
            <v>38777</v>
          </cell>
        </row>
        <row r="154">
          <cell r="A154" t="str">
            <v>Projeto Casadinho CNPq, Proc. 620150/2008-4 (Coordenação Claudianor)</v>
          </cell>
          <cell r="I154" t="str">
            <v>CNPq</v>
          </cell>
          <cell r="K154" t="str">
            <v>Em andamento</v>
          </cell>
        </row>
        <row r="156">
          <cell r="A156" t="str">
            <v>Análise</v>
          </cell>
          <cell r="H156" t="str">
            <v>Participante</v>
          </cell>
          <cell r="J156">
            <v>39816</v>
          </cell>
          <cell r="K156" t="str">
            <v>28/02/12</v>
          </cell>
        </row>
        <row r="166">
          <cell r="L166">
            <v>30</v>
          </cell>
        </row>
        <row r="171">
          <cell r="A171" t="str">
            <v>CAPMEM-Curso de capacitacao para professores do ensino medio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H173" t="str">
            <v>Coordenador</v>
          </cell>
        </row>
        <row r="196">
          <cell r="L196">
            <v>0</v>
          </cell>
        </row>
        <row r="200">
          <cell r="A200" t="str">
            <v>DE MORAIS FILHO, D. C., Manual de Redação Matemática, com um dicionário etimológico-explicativo de palavras usadas na Matemática e um capítulo especial sobre como escrever uma dissertação. Campina Grande - PB : Fabrica de Ensino (nome de fantasia), 2009, </v>
          </cell>
        </row>
        <row r="201">
          <cell r="B201" t="str">
            <v>Livro técnico-científico ou artístico-culturais publicados na área, com autoria individual, aprovado por Conselho Editorial/Registro ISBN</v>
          </cell>
        </row>
        <row r="204">
          <cell r="A204" t="str">
            <v>R. H. S. Rocha, D. C. Morais Filho, 5. Topologia e infinitude dos primos, V Semana de Mat. CCT, 2009.</v>
          </cell>
        </row>
        <row r="205">
          <cell r="B205" t="str">
            <v>Trabalho apresentado em evento</v>
          </cell>
        </row>
        <row r="247">
          <cell r="A247" t="str">
            <v>Revisor do American Mathematical Reviews</v>
          </cell>
          <cell r="J247">
            <v>36892</v>
          </cell>
        </row>
        <row r="248">
          <cell r="B248" t="str">
            <v>Consultoria a revistas técnico-científicas ou artístico-culturais (árbitro)</v>
          </cell>
        </row>
        <row r="267">
          <cell r="L267">
            <v>0</v>
          </cell>
        </row>
        <row r="271">
          <cell r="A271" t="str">
            <v>A Aplicação dos números complexos aos circuitos de corrente alternada no Ensino Técnico: Uma análise no Instituto Fedral de Educação, Ciência e Tecnologia do Piauí (IFPI), Antônio Carlos Moreira da Silva</v>
          </cell>
          <cell r="H271" t="str">
            <v>Universidade Luterana do Brasil</v>
          </cell>
          <cell r="K271">
            <v>40148</v>
          </cell>
        </row>
        <row r="272">
          <cell r="B272" t="str">
            <v>Banca examinadora de dissertação</v>
          </cell>
        </row>
        <row r="274">
          <cell r="A274" t="str">
            <v>Banca de qualificação em Análise de Marco Antônio Lázaro</v>
          </cell>
          <cell r="H274" t="str">
            <v>UFC</v>
          </cell>
          <cell r="K274">
            <v>40118</v>
          </cell>
        </row>
        <row r="275">
          <cell r="B275" t="str">
            <v>Banca examinadora de exame de qualificação</v>
          </cell>
        </row>
        <row r="291">
          <cell r="L291">
            <v>3</v>
          </cell>
        </row>
        <row r="298">
          <cell r="L298">
            <v>0</v>
          </cell>
        </row>
        <row r="302">
          <cell r="A302" t="str">
            <v>Tutor do Grupo PET-Matemática-UFCG</v>
          </cell>
          <cell r="J302">
            <v>39904</v>
          </cell>
        </row>
        <row r="310">
          <cell r="A310" t="str">
            <v>Comissão de Avaliação de Estágio Probatório do Prof. (Claudianor)</v>
          </cell>
          <cell r="H310" t="str">
            <v>Port./UAME/004/06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p/ Progressão Funcional para a Classe de Professor Associado</v>
          </cell>
          <cell r="H314" t="str">
            <v>Port. GR/058/2006</v>
          </cell>
          <cell r="J314">
            <v>38959</v>
          </cell>
        </row>
        <row r="320">
          <cell r="L320">
            <v>45</v>
          </cell>
        </row>
        <row r="324">
          <cell r="A324" t="str">
            <v>Graduação em Matemática </v>
          </cell>
          <cell r="H324" t="str">
            <v>Port./UAME/023/2007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Port./UMAE/026/2007</v>
          </cell>
          <cell r="J328">
            <v>39209</v>
          </cell>
        </row>
        <row r="329">
          <cell r="B329" t="str">
            <v>Participação em Colegiado de Curso como membro suplente</v>
          </cell>
        </row>
        <row r="342">
          <cell r="L342">
            <v>20</v>
          </cell>
        </row>
        <row r="346">
          <cell r="A346" t="str">
            <v>Comissao Organizadora da 5 Semana de Matematica do CCT</v>
          </cell>
          <cell r="J346">
            <v>39821</v>
          </cell>
          <cell r="K346" t="str">
            <v>30/11/09</v>
          </cell>
        </row>
        <row r="347">
          <cell r="A347" t="str">
            <v>Preparação do Curso de Especialização a distâcia para a Universidade Aberta do Brasil, em conjunto com o grupo Matem@tica na Pr@atica da Universidade Federal de São Carlos</v>
          </cell>
          <cell r="J347">
            <v>40422</v>
          </cell>
        </row>
        <row r="348">
          <cell r="A348" t="str">
            <v>Preparação do livro ``Manual de Redação Matemática''</v>
          </cell>
          <cell r="J348">
            <v>38715</v>
          </cell>
          <cell r="K348">
            <v>40541</v>
          </cell>
        </row>
        <row r="349">
          <cell r="A349" t="str">
            <v>Preparação da terceira edição do livro ``Um convite 'a Matemática''</v>
          </cell>
          <cell r="J349">
            <v>40330</v>
          </cell>
        </row>
        <row r="353">
          <cell r="L353">
            <v>120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65">
          <cell r="A365" t="str">
            <v>(Conferência)Heurística, descoberta, generalização, formalização e demonstração. A maneira de pensar para ser usada, sem medo, no Esnsino Médio</v>
          </cell>
          <cell r="I365" t="str">
            <v>UFPA</v>
          </cell>
          <cell r="L365">
            <v>40127</v>
          </cell>
        </row>
        <row r="366">
          <cell r="A366" t="str">
            <v>(Conferência)O pensamento matemático: análise, heurística, generalização e formalização</v>
          </cell>
          <cell r="I366" t="str">
            <v>II Semana Pedagógica do CCHLE, UEPB, Campus de Monteiro</v>
          </cell>
          <cell r="L366">
            <v>40107</v>
          </cell>
        </row>
        <row r="372">
          <cell r="A372" t="str">
            <v>Hilário Alencar </v>
          </cell>
          <cell r="F372" t="str">
            <v>UFAL-SBM</v>
          </cell>
          <cell r="H372" t="str">
            <v>SBM</v>
          </cell>
          <cell r="K372" t="str">
            <v>25/11/09</v>
          </cell>
          <cell r="L372" t="str">
            <v>25/11/09</v>
          </cell>
        </row>
        <row r="373">
          <cell r="C373" t="str">
            <v>Conferencia plenaria de abertura da V Semana da Matematica do CCT: " Desafios da SBM"</v>
          </cell>
        </row>
        <row r="376">
          <cell r="A376" t="str">
            <v>Amauri Barros</v>
          </cell>
          <cell r="F376" t="str">
            <v>UFAL</v>
          </cell>
          <cell r="H376" t="str">
            <v>UFCG</v>
          </cell>
          <cell r="K376" t="str">
            <v>25/11/09</v>
          </cell>
          <cell r="L376" t="str">
            <v>25/11/09</v>
          </cell>
        </row>
        <row r="377">
          <cell r="C377" t="str">
            <v>Palestra na V Semana de Matematica do CCT: " Jogos em sala de aula: uma ótima alternativa didática "</v>
          </cell>
        </row>
        <row r="380">
          <cell r="A380" t="str">
            <v>Elinalva Vasconcelos</v>
          </cell>
          <cell r="F380" t="str">
            <v>UFBA</v>
          </cell>
          <cell r="H380" t="str">
            <v>CNPq</v>
          </cell>
          <cell r="K380" t="str">
            <v>25/11/09</v>
          </cell>
          <cell r="L380" t="str">
            <v>27/11/09</v>
          </cell>
        </row>
        <row r="381">
          <cell r="C381" t="str">
            <v>V Semana da Matematica do CCCT: "Exposição do Lab. de Ensino de Matemática/UFBA " </v>
          </cell>
        </row>
        <row r="384">
          <cell r="A384" t="str">
            <v>Tomas E. Barros</v>
          </cell>
          <cell r="F384" t="str">
            <v>UFSCar</v>
          </cell>
          <cell r="H384" t="str">
            <v>UFCG</v>
          </cell>
          <cell r="K384" t="str">
            <v>25/11/09</v>
          </cell>
          <cell r="L384" t="str">
            <v>25/11/09</v>
          </cell>
        </row>
        <row r="385">
          <cell r="C385" t="str">
            <v>Palestra na V Sem. Mat. Do CCT: " Matemática e culinária: O teorema das panquecas e o teorema do sanduíche de presunto "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240</v>
          </cell>
          <cell r="G406">
            <v>160</v>
          </cell>
          <cell r="H406">
            <v>150</v>
          </cell>
          <cell r="I406">
            <v>30</v>
          </cell>
          <cell r="J406">
            <v>0</v>
          </cell>
          <cell r="K406">
            <v>0</v>
          </cell>
          <cell r="L406">
            <v>3</v>
          </cell>
        </row>
        <row r="409">
          <cell r="A409">
            <v>0</v>
          </cell>
          <cell r="B409">
            <v>45</v>
          </cell>
          <cell r="C409">
            <v>20</v>
          </cell>
          <cell r="D409">
            <v>120</v>
          </cell>
          <cell r="E409">
            <v>888</v>
          </cell>
        </row>
      </sheetData>
      <sheetData sheetId="13">
        <row r="5">
          <cell r="L5">
            <v>320</v>
          </cell>
        </row>
        <row r="6">
          <cell r="L6">
            <v>0</v>
          </cell>
        </row>
        <row r="8">
          <cell r="L8">
            <v>120</v>
          </cell>
        </row>
        <row r="13">
          <cell r="C13" t="str">
            <v>Diogo de Santana Germano</v>
          </cell>
          <cell r="J13" t="str">
            <v>1719882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40140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(novo) -Verao2010</v>
          </cell>
          <cell r="E57">
            <v>4</v>
          </cell>
          <cell r="F57">
            <v>60</v>
          </cell>
          <cell r="I57">
            <v>19</v>
          </cell>
          <cell r="J57">
            <v>18</v>
          </cell>
          <cell r="K57">
            <v>0</v>
          </cell>
          <cell r="L57">
            <v>1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19</v>
          </cell>
          <cell r="J62">
            <v>18</v>
          </cell>
          <cell r="K62">
            <v>0</v>
          </cell>
          <cell r="L62">
            <v>1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120</v>
          </cell>
        </row>
      </sheetData>
      <sheetData sheetId="14">
        <row r="5">
          <cell r="L5">
            <v>1160</v>
          </cell>
        </row>
        <row r="6">
          <cell r="L6">
            <v>760</v>
          </cell>
        </row>
        <row r="8">
          <cell r="L8">
            <v>772</v>
          </cell>
        </row>
        <row r="13">
          <cell r="C13" t="str">
            <v>Diogo Diniz Pereira da Silva e Silva</v>
          </cell>
          <cell r="J13" t="str">
            <v>1695294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39905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26">
          <cell r="A26" t="str">
            <v>Licença para Capacitação</v>
          </cell>
          <cell r="H26">
            <v>40101</v>
          </cell>
          <cell r="I26">
            <v>40109</v>
          </cell>
          <cell r="J26" t="str">
            <v>Port./DCCT/112/2009</v>
          </cell>
        </row>
        <row r="32">
          <cell r="L32">
            <v>40</v>
          </cell>
        </row>
        <row r="36">
          <cell r="A36" t="str">
            <v>Universidade Estadual de Campinas</v>
          </cell>
          <cell r="F36" t="str">
            <v>Curso de doutorado vinculado a UFCG ou não</v>
          </cell>
          <cell r="K36">
            <v>39295</v>
          </cell>
          <cell r="L36">
            <v>40532</v>
          </cell>
        </row>
        <row r="38">
          <cell r="A38" t="str">
            <v>Tese de doutorado</v>
          </cell>
        </row>
        <row r="51">
          <cell r="L51">
            <v>400</v>
          </cell>
        </row>
        <row r="57">
          <cell r="A57" t="str">
            <v>Álgebra I - T 01</v>
          </cell>
          <cell r="E57">
            <v>4</v>
          </cell>
          <cell r="F57">
            <v>60</v>
          </cell>
          <cell r="I57">
            <v>6</v>
          </cell>
          <cell r="J57">
            <v>6</v>
          </cell>
          <cell r="K57">
            <v>0</v>
          </cell>
          <cell r="L57">
            <v>0</v>
          </cell>
        </row>
        <row r="58">
          <cell r="A58" t="str">
            <v>Álgebra Linear I - T 02</v>
          </cell>
          <cell r="E58">
            <v>4</v>
          </cell>
          <cell r="F58">
            <v>66</v>
          </cell>
          <cell r="I58">
            <v>62</v>
          </cell>
          <cell r="J58">
            <v>46</v>
          </cell>
          <cell r="K58">
            <v>0</v>
          </cell>
          <cell r="L58">
            <v>16</v>
          </cell>
        </row>
        <row r="59">
          <cell r="A59" t="str">
            <v>Álgebra Linear I - T 07</v>
          </cell>
          <cell r="E59">
            <v>4</v>
          </cell>
          <cell r="F59">
            <v>66</v>
          </cell>
          <cell r="I59">
            <v>57</v>
          </cell>
          <cell r="J59">
            <v>32</v>
          </cell>
          <cell r="K59">
            <v>5</v>
          </cell>
          <cell r="L59">
            <v>20</v>
          </cell>
        </row>
        <row r="60">
          <cell r="A60" t="str">
            <v>Estruturas Algébricas - T 01</v>
          </cell>
          <cell r="E60">
            <v>4</v>
          </cell>
          <cell r="F60">
            <v>0</v>
          </cell>
          <cell r="I60">
            <v>20</v>
          </cell>
          <cell r="J60">
            <v>16</v>
          </cell>
          <cell r="K60">
            <v>1</v>
          </cell>
          <cell r="L60">
            <v>3</v>
          </cell>
        </row>
        <row r="61">
          <cell r="A61" t="str">
            <v>Cálculo Diferencial e Integral III</v>
          </cell>
          <cell r="E61">
            <v>6</v>
          </cell>
          <cell r="F61">
            <v>15</v>
          </cell>
          <cell r="I61">
            <v>39</v>
          </cell>
          <cell r="J61">
            <v>26</v>
          </cell>
          <cell r="K61">
            <v>5</v>
          </cell>
          <cell r="L61">
            <v>8</v>
          </cell>
        </row>
        <row r="62">
          <cell r="E62">
            <v>22</v>
          </cell>
          <cell r="F62">
            <v>207</v>
          </cell>
          <cell r="G62">
            <v>135</v>
          </cell>
          <cell r="I62">
            <v>184</v>
          </cell>
          <cell r="J62">
            <v>126</v>
          </cell>
          <cell r="K62">
            <v>11</v>
          </cell>
          <cell r="L62">
            <v>47</v>
          </cell>
          <cell r="O62">
            <v>5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Maurício Henrique Bezerra Cardoso</v>
          </cell>
        </row>
        <row r="80">
          <cell r="A80" t="str">
            <v>Melhoria do Ensino de Graduação no CCT/ UFCG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40035</v>
          </cell>
          <cell r="H82">
            <v>40154</v>
          </cell>
        </row>
        <row r="85">
          <cell r="A85" t="str">
            <v>Angélica Daguila Medeiros</v>
          </cell>
        </row>
        <row r="87">
          <cell r="A87" t="str">
            <v>Melhoria do Ensino de Graduação no CCT/ UFCG</v>
          </cell>
          <cell r="L87" t="str">
            <v>Concluído</v>
          </cell>
        </row>
        <row r="89">
          <cell r="A89" t="str">
            <v>Monitoria</v>
          </cell>
          <cell r="G89">
            <v>40035</v>
          </cell>
          <cell r="H89">
            <v>40154</v>
          </cell>
        </row>
        <row r="104">
          <cell r="L104">
            <v>30</v>
          </cell>
        </row>
        <row r="136">
          <cell r="L136">
            <v>0</v>
          </cell>
        </row>
        <row r="140">
          <cell r="A140" t="str">
            <v>Identidades Polinomiais em Álgebras não-Associativas</v>
          </cell>
          <cell r="I140" t="str">
            <v>FAPESP</v>
          </cell>
          <cell r="K140" t="str">
            <v>Em andamento</v>
          </cell>
        </row>
        <row r="142">
          <cell r="A142" t="str">
            <v>Teoria de Anéis, Álgebra não-Comutativa, Álgebras com Identidades Polinomiais</v>
          </cell>
          <cell r="H142" t="str">
            <v>Participante</v>
          </cell>
          <cell r="J142">
            <v>39295</v>
          </cell>
          <cell r="K142">
            <v>40532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40</v>
          </cell>
          <cell r="C406">
            <v>400</v>
          </cell>
          <cell r="D406">
            <v>207</v>
          </cell>
          <cell r="E406">
            <v>0</v>
          </cell>
          <cell r="F406">
            <v>135</v>
          </cell>
          <cell r="G406">
            <v>30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812</v>
          </cell>
        </row>
      </sheetData>
      <sheetData sheetId="15">
        <row r="5">
          <cell r="L5">
            <v>1160</v>
          </cell>
        </row>
        <row r="6">
          <cell r="L6">
            <v>760</v>
          </cell>
        </row>
        <row r="8">
          <cell r="L8">
            <v>992</v>
          </cell>
        </row>
        <row r="13">
          <cell r="C13" t="str">
            <v>Fernanda Ester Camillo Camargo</v>
          </cell>
          <cell r="J13" t="str">
            <v>1579806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39836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21">
          <cell r="L21">
            <v>40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Ordinárias - T 01</v>
          </cell>
          <cell r="E57">
            <v>4</v>
          </cell>
          <cell r="F57">
            <v>60</v>
          </cell>
          <cell r="I57">
            <v>8</v>
          </cell>
          <cell r="J57">
            <v>4</v>
          </cell>
          <cell r="K57">
            <v>0</v>
          </cell>
          <cell r="L57">
            <v>4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8</v>
          </cell>
          <cell r="J62">
            <v>4</v>
          </cell>
          <cell r="K62">
            <v>0</v>
          </cell>
          <cell r="L62">
            <v>4</v>
          </cell>
          <cell r="O62">
            <v>1</v>
          </cell>
        </row>
        <row r="69">
          <cell r="A69" t="str">
            <v>Geometria Diferencial </v>
          </cell>
          <cell r="E69">
            <v>4</v>
          </cell>
          <cell r="F69">
            <v>60</v>
          </cell>
          <cell r="I69">
            <v>8</v>
          </cell>
          <cell r="J69">
            <v>8</v>
          </cell>
          <cell r="K69">
            <v>0</v>
          </cell>
          <cell r="L69">
            <v>0</v>
          </cell>
        </row>
        <row r="70">
          <cell r="A70" t="str">
            <v>Tópicos de Geometria</v>
          </cell>
          <cell r="E70">
            <v>4</v>
          </cell>
          <cell r="F70">
            <v>60</v>
          </cell>
          <cell r="I70">
            <v>3</v>
          </cell>
          <cell r="J70">
            <v>1</v>
          </cell>
          <cell r="K70">
            <v>0</v>
          </cell>
          <cell r="L70">
            <v>2</v>
          </cell>
        </row>
        <row r="74">
          <cell r="E74">
            <v>8</v>
          </cell>
          <cell r="F74">
            <v>120</v>
          </cell>
          <cell r="G74">
            <v>120</v>
          </cell>
          <cell r="I74">
            <v>11</v>
          </cell>
          <cell r="J74">
            <v>9</v>
          </cell>
          <cell r="K74">
            <v>0</v>
          </cell>
          <cell r="L74">
            <v>2</v>
          </cell>
          <cell r="O74">
            <v>2</v>
          </cell>
        </row>
        <row r="104">
          <cell r="L104">
            <v>0</v>
          </cell>
        </row>
        <row r="110">
          <cell r="A110" t="str">
            <v>Bruno Fontes de Sousa</v>
          </cell>
        </row>
        <row r="112">
          <cell r="A112" t="str">
            <v>A definir</v>
          </cell>
          <cell r="J112" t="str">
            <v>CAPES</v>
          </cell>
        </row>
        <row r="114">
          <cell r="G114">
            <v>39881</v>
          </cell>
        </row>
        <row r="136">
          <cell r="L136">
            <v>60</v>
          </cell>
        </row>
        <row r="140">
          <cell r="A140" t="str">
            <v>Classificação de Hipersuperficies em Variedades de Lorentz</v>
          </cell>
          <cell r="K140" t="str">
            <v>Em andamento</v>
          </cell>
        </row>
        <row r="142">
          <cell r="A142" t="str">
            <v>Geometria Diferencial</v>
          </cell>
          <cell r="H142" t="str">
            <v>Participante</v>
          </cell>
          <cell r="J142">
            <v>39836</v>
          </cell>
        </row>
        <row r="147">
          <cell r="A147" t="str">
            <v>Propriedades das Curvaturas de Ordem Superior de Hipersuperfícies Tipo-Espaço</v>
          </cell>
          <cell r="I147" t="str">
            <v>FAPESQ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Participante</v>
          </cell>
          <cell r="J149">
            <v>39630</v>
          </cell>
          <cell r="K149">
            <v>40451</v>
          </cell>
        </row>
        <row r="154">
          <cell r="A154" t="str">
            <v>Imersões Isométricas em Ambientes Semi-Riemannianos</v>
          </cell>
          <cell r="I154" t="str">
            <v>CNPq</v>
          </cell>
          <cell r="K154" t="str">
            <v>Em andamento</v>
          </cell>
        </row>
        <row r="156">
          <cell r="A156" t="str">
            <v>Geometria Diferencial</v>
          </cell>
          <cell r="H156" t="str">
            <v>Participante</v>
          </cell>
          <cell r="J156">
            <v>39661</v>
          </cell>
        </row>
        <row r="166">
          <cell r="L166">
            <v>240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Pós-Graduação em Matemática</v>
          </cell>
          <cell r="H324" t="str">
            <v>Port./UAME/CCT/UFCG/044/2009</v>
          </cell>
          <cell r="J324">
            <v>39982</v>
          </cell>
        </row>
        <row r="325">
          <cell r="B325" t="str">
            <v>Participação em Colegiado de Curso como membro suplente</v>
          </cell>
        </row>
        <row r="342">
          <cell r="L342">
            <v>16</v>
          </cell>
        </row>
        <row r="346">
          <cell r="A346" t="str">
            <v>Seminário de Pesquisa em Geometria Lorentziana (em colaboração com prof. Henrique Fernandes de Lima)</v>
          </cell>
          <cell r="J346">
            <v>40035</v>
          </cell>
          <cell r="K346">
            <v>40165</v>
          </cell>
        </row>
        <row r="347">
          <cell r="A347" t="str">
            <v>Minicurso bo Programa de Verão 2010 - Formas Diferenciais e aplicações</v>
          </cell>
          <cell r="J347">
            <v>40203</v>
          </cell>
          <cell r="K347">
            <v>40183</v>
          </cell>
        </row>
        <row r="348">
          <cell r="A348" t="str">
            <v>Coordenação do Programa de Verão 2010</v>
          </cell>
          <cell r="J348">
            <v>40026</v>
          </cell>
          <cell r="K348">
            <v>40228</v>
          </cell>
        </row>
        <row r="353">
          <cell r="L353">
            <v>316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65">
          <cell r="A365" t="str">
            <v>Palestra: "Um convite à Geometria Lorentziana"</v>
          </cell>
          <cell r="I365" t="str">
            <v>V Semana Matematica - UFCG</v>
          </cell>
          <cell r="L365">
            <v>40144</v>
          </cell>
        </row>
        <row r="372">
          <cell r="A372" t="str">
            <v>Márcio Fabiano da Silva</v>
          </cell>
          <cell r="F372" t="str">
            <v>UFABC</v>
          </cell>
          <cell r="H372" t="str">
            <v>INCT - CNPq</v>
          </cell>
          <cell r="K372">
            <v>40091</v>
          </cell>
          <cell r="L372">
            <v>40095</v>
          </cell>
        </row>
        <row r="373">
          <cell r="C373" t="str">
            <v>Pesquisa em conjunto e palestra no ciclo de conferências</v>
          </cell>
        </row>
        <row r="376">
          <cell r="A376" t="str">
            <v>Marco Antonio Lázaro Velasquez</v>
          </cell>
          <cell r="F376" t="str">
            <v>UFC</v>
          </cell>
          <cell r="K376">
            <v>40203</v>
          </cell>
          <cell r="L376">
            <v>40228</v>
          </cell>
        </row>
        <row r="377">
          <cell r="C377" t="str">
            <v>Pesquisa em conjunto e palestra no ciclo de conferências</v>
          </cell>
        </row>
        <row r="389">
          <cell r="A389" t="str">
            <v>Universidade Federal do Ceará</v>
          </cell>
          <cell r="K389">
            <v>40105</v>
          </cell>
          <cell r="L389">
            <v>40109</v>
          </cell>
        </row>
        <row r="390">
          <cell r="C390" t="str">
            <v>Intercâmbio científico com o Prof. Antonio Caminha do Departamento de Matemática da UFC</v>
          </cell>
        </row>
        <row r="393">
          <cell r="A393" t="str">
            <v>Universidade Federal do ABC</v>
          </cell>
          <cell r="K393">
            <v>40227</v>
          </cell>
          <cell r="L393">
            <v>40235</v>
          </cell>
        </row>
        <row r="394">
          <cell r="C394" t="str">
            <v>Intercâmbio Científico com o Prof. Márcio Fabiano da Silva</v>
          </cell>
        </row>
        <row r="406">
          <cell r="A406">
            <v>40</v>
          </cell>
          <cell r="B406">
            <v>0</v>
          </cell>
          <cell r="C406">
            <v>0</v>
          </cell>
          <cell r="D406">
            <v>60</v>
          </cell>
          <cell r="E406">
            <v>120</v>
          </cell>
          <cell r="F406">
            <v>180</v>
          </cell>
          <cell r="G406">
            <v>0</v>
          </cell>
          <cell r="H406">
            <v>60</v>
          </cell>
          <cell r="I406">
            <v>240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16</v>
          </cell>
          <cell r="D409">
            <v>316</v>
          </cell>
          <cell r="E409">
            <v>1032</v>
          </cell>
        </row>
      </sheetData>
      <sheetData sheetId="16">
        <row r="5">
          <cell r="L5">
            <v>1160</v>
          </cell>
        </row>
        <row r="6">
          <cell r="L6">
            <v>760</v>
          </cell>
        </row>
        <row r="8">
          <cell r="L8">
            <v>500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K15">
            <v>40235</v>
          </cell>
          <cell r="L15" t="str">
            <v>Aposent.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Vet. e Geometria Analítica - T 01</v>
          </cell>
          <cell r="E57">
            <v>4</v>
          </cell>
          <cell r="F57">
            <v>60</v>
          </cell>
          <cell r="I57">
            <v>59</v>
          </cell>
          <cell r="J57">
            <v>26</v>
          </cell>
          <cell r="K57">
            <v>9</v>
          </cell>
          <cell r="L57">
            <v>24</v>
          </cell>
        </row>
        <row r="58">
          <cell r="A58" t="str">
            <v>Álgebra Vet. e Geometria Analítica - T 05</v>
          </cell>
          <cell r="E58">
            <v>4</v>
          </cell>
          <cell r="F58">
            <v>60</v>
          </cell>
          <cell r="I58">
            <v>61</v>
          </cell>
          <cell r="J58">
            <v>29</v>
          </cell>
          <cell r="K58">
            <v>10</v>
          </cell>
          <cell r="L58">
            <v>22</v>
          </cell>
        </row>
        <row r="59">
          <cell r="A59" t="str">
            <v>Fund. de Geom. Euclidiana Plana - T 01</v>
          </cell>
          <cell r="E59">
            <v>6</v>
          </cell>
          <cell r="F59">
            <v>90</v>
          </cell>
          <cell r="I59">
            <v>14</v>
          </cell>
          <cell r="J59">
            <v>8</v>
          </cell>
          <cell r="K59">
            <v>4</v>
          </cell>
          <cell r="L59">
            <v>2</v>
          </cell>
        </row>
        <row r="62">
          <cell r="E62">
            <v>14</v>
          </cell>
          <cell r="F62">
            <v>210</v>
          </cell>
          <cell r="G62">
            <v>210</v>
          </cell>
          <cell r="I62">
            <v>134</v>
          </cell>
          <cell r="J62">
            <v>63</v>
          </cell>
          <cell r="K62">
            <v>23</v>
          </cell>
          <cell r="L62">
            <v>48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Sub-Coordenadora do LAPEM</v>
          </cell>
          <cell r="H302" t="str">
            <v>Port./UAME/33/2007  13/09/07    13/09/09</v>
          </cell>
          <cell r="J302">
            <v>39338</v>
          </cell>
          <cell r="K302">
            <v>40069</v>
          </cell>
        </row>
        <row r="306">
          <cell r="A306" t="str">
            <v>Comissão de Avaliação Docente da UAME</v>
          </cell>
          <cell r="H306" t="str">
            <v>Port./UAME/47/2009 06/07/09 </v>
          </cell>
          <cell r="J306">
            <v>40000</v>
          </cell>
        </row>
        <row r="310">
          <cell r="A310" t="str">
            <v>Comissão de Avaliação Docente da UAME</v>
          </cell>
          <cell r="H310" t="str">
            <v>Port./UAME/48/2009</v>
          </cell>
          <cell r="J310">
            <v>40000</v>
          </cell>
        </row>
        <row r="314">
          <cell r="A314" t="str">
            <v>Comissão de Avaliação Docente da UAME</v>
          </cell>
          <cell r="H314" t="str">
            <v>Port./UAME/49/2009</v>
          </cell>
          <cell r="J314">
            <v>40004</v>
          </cell>
          <cell r="K314">
            <v>40024</v>
          </cell>
        </row>
        <row r="320">
          <cell r="L320">
            <v>80</v>
          </cell>
        </row>
        <row r="324">
          <cell r="A324" t="str">
            <v>Graduação em Engenharia Química</v>
          </cell>
          <cell r="H324" t="str">
            <v>Port./UAME/012/2009</v>
          </cell>
          <cell r="J324">
            <v>39917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Desenho Industrial</v>
          </cell>
          <cell r="H328" t="str">
            <v>Port./UAME/016/2009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210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80</v>
          </cell>
          <cell r="C409">
            <v>0</v>
          </cell>
          <cell r="D409">
            <v>0</v>
          </cell>
          <cell r="E409">
            <v>500</v>
          </cell>
        </row>
      </sheetData>
      <sheetData sheetId="17">
        <row r="5">
          <cell r="L5">
            <v>1160</v>
          </cell>
        </row>
        <row r="6">
          <cell r="L6">
            <v>760</v>
          </cell>
        </row>
        <row r="8">
          <cell r="L8">
            <v>788</v>
          </cell>
        </row>
        <row r="13">
          <cell r="C13" t="str">
            <v>Francisco Antônio Morais de Souza</v>
          </cell>
          <cell r="J13" t="str">
            <v>0335559-4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Probab. e Estatís. (Elétr. + Comp.) - T 01</v>
          </cell>
          <cell r="E57">
            <v>4</v>
          </cell>
          <cell r="F57">
            <v>60</v>
          </cell>
          <cell r="I57">
            <v>56</v>
          </cell>
          <cell r="J57">
            <v>28</v>
          </cell>
          <cell r="K57">
            <v>11</v>
          </cell>
          <cell r="L57">
            <v>17</v>
          </cell>
        </row>
        <row r="58">
          <cell r="A58" t="str">
            <v>Tópicos Especiais de Estatística - T 01</v>
          </cell>
          <cell r="E58">
            <v>4</v>
          </cell>
          <cell r="F58">
            <v>60</v>
          </cell>
          <cell r="I58">
            <v>5</v>
          </cell>
          <cell r="J58">
            <v>5</v>
          </cell>
          <cell r="K58">
            <v>0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61</v>
          </cell>
          <cell r="J62">
            <v>33</v>
          </cell>
          <cell r="K62">
            <v>11</v>
          </cell>
          <cell r="L62">
            <v>17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Damares Pereira Monteiro</v>
          </cell>
        </row>
        <row r="80">
          <cell r="A80" t="str">
            <v>Análise de Risco Estocástica na Perfuração e Completação de Poços Petrolíferos</v>
          </cell>
          <cell r="J80" t="str">
            <v>ANP</v>
          </cell>
          <cell r="L80" t="str">
            <v>Em andamento</v>
          </cell>
        </row>
        <row r="82">
          <cell r="A82" t="str">
            <v>Programa de Recursos Humanos da ANP-PRH25</v>
          </cell>
          <cell r="G82">
            <v>39569</v>
          </cell>
        </row>
        <row r="85">
          <cell r="A85" t="str">
            <v>Maria de Sousa Leite Filha</v>
          </cell>
        </row>
        <row r="87">
          <cell r="A87" t="str">
            <v>Estudo de Técnicas de Análise de Risco Aplicadas no Desenvolvimento de Campos de Petróleo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39569</v>
          </cell>
        </row>
        <row r="92">
          <cell r="A92" t="str">
            <v>Juliana Martins de Assis</v>
          </cell>
        </row>
        <row r="94">
          <cell r="A94" t="str">
            <v>Melhoria do Ensio de Graduação no CCT/UFCG</v>
          </cell>
          <cell r="L94" t="str">
            <v>Concluído</v>
          </cell>
        </row>
        <row r="96">
          <cell r="A96" t="str">
            <v>Monitoria</v>
          </cell>
          <cell r="G96">
            <v>40035</v>
          </cell>
          <cell r="H96">
            <v>40154</v>
          </cell>
        </row>
        <row r="104">
          <cell r="L104">
            <v>20</v>
          </cell>
        </row>
        <row r="136">
          <cell r="L136">
            <v>0</v>
          </cell>
        </row>
        <row r="140">
          <cell r="A140" t="str">
            <v>Diagnóstico em Modelos de Regressão</v>
          </cell>
          <cell r="I140" t="str">
            <v>Não há</v>
          </cell>
          <cell r="K140" t="str">
            <v>Em andamento</v>
          </cell>
        </row>
        <row r="142">
          <cell r="A142" t="str">
            <v>Métodos Estatísticos</v>
          </cell>
          <cell r="H142" t="str">
            <v>Coordenador</v>
          </cell>
          <cell r="J142">
            <v>36163</v>
          </cell>
        </row>
        <row r="147">
          <cell r="A147" t="str">
            <v>Programa Interdepartamental de Tecnologia em Petróleo e Gás - PRH-25/ANP</v>
          </cell>
          <cell r="I147" t="str">
            <v>ANP</v>
          </cell>
          <cell r="K147" t="str">
            <v>Em andamento</v>
          </cell>
        </row>
        <row r="149">
          <cell r="A149" t="str">
            <v>Tecnologia em Petróleo&amp;Gás</v>
          </cell>
          <cell r="H149" t="str">
            <v>Coordenador</v>
          </cell>
          <cell r="J149">
            <v>38991</v>
          </cell>
        </row>
        <row r="166">
          <cell r="L166">
            <v>40</v>
          </cell>
        </row>
        <row r="196">
          <cell r="L196">
            <v>0</v>
          </cell>
        </row>
        <row r="200">
          <cell r="A200" t="str">
            <v>D. P. Monteiro, F. A. M. Souza, 1. Análise de risco aplicada às fases de perfuração e completação de poços petrolíferos, V Semana Mat. CCT, 2009.</v>
          </cell>
        </row>
        <row r="201">
          <cell r="B201" t="str">
            <v>Trabalho apresentado em evento</v>
          </cell>
        </row>
        <row r="204">
          <cell r="A204" t="str">
            <v>M. S. Leite Filha, F. A. M. Souza, 3. Estudo de técnicas de Análise de Risco aplicadas no desenvolvimento de campos de petróleo, V Semana Mat. CCT, 2009.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71">
          <cell r="A271" t="str">
            <v>Banca de Francisco Moisés Cândido de Medeiros</v>
          </cell>
          <cell r="H271" t="str">
            <v>CCET/UFRN</v>
          </cell>
          <cell r="K271">
            <v>40219</v>
          </cell>
        </row>
        <row r="272">
          <cell r="B272" t="str">
            <v>Banca examinadora de dissertação</v>
          </cell>
        </row>
        <row r="291">
          <cell r="L291">
            <v>8</v>
          </cell>
        </row>
        <row r="298">
          <cell r="L298">
            <v>0</v>
          </cell>
        </row>
        <row r="302">
          <cell r="A302" t="str">
            <v>Coordenador do LANEST</v>
          </cell>
        </row>
        <row r="306">
          <cell r="A306" t="str">
            <v>Coordenador da Área de Estatística</v>
          </cell>
        </row>
        <row r="310">
          <cell r="A310" t="str">
            <v>Coordenador do Programa de Recursos Humanos da ANP (PRH-25/ANP)</v>
          </cell>
          <cell r="H310" t="str">
            <v>Port 076/2006-UFCG</v>
          </cell>
          <cell r="J310">
            <v>38992</v>
          </cell>
          <cell r="K310">
            <v>39722</v>
          </cell>
        </row>
        <row r="320">
          <cell r="L320">
            <v>360</v>
          </cell>
        </row>
        <row r="324">
          <cell r="A324" t="str">
            <v>Graduação em Engenharia de Materiais</v>
          </cell>
          <cell r="H324" t="str">
            <v>Port./DCCT/024/2006</v>
          </cell>
          <cell r="J324">
            <v>38803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0</v>
          </cell>
        </row>
        <row r="346">
          <cell r="A346" t="str">
            <v>Membro da Comissão para Elaboração do Projeto Pedagógico do Curso de Estatística</v>
          </cell>
          <cell r="J346">
            <v>39650</v>
          </cell>
        </row>
        <row r="353">
          <cell r="L353">
            <v>120</v>
          </cell>
        </row>
        <row r="358">
          <cell r="A358" t="str">
            <v>5º Congresso Brasileiro de Pesquisa e Desenvolvimento em Petróleo e Gás</v>
          </cell>
          <cell r="I358">
            <v>40104</v>
          </cell>
          <cell r="J358">
            <v>40108</v>
          </cell>
          <cell r="K358" t="str">
            <v>UFC</v>
          </cell>
          <cell r="L358" t="str">
            <v>Nacional</v>
          </cell>
        </row>
        <row r="359">
          <cell r="A359" t="str">
            <v>Reunião Anual de Avaliação dos PRH/ANP</v>
          </cell>
          <cell r="I359">
            <v>40109</v>
          </cell>
          <cell r="J359">
            <v>40109</v>
          </cell>
          <cell r="K359" t="str">
            <v>UFC</v>
          </cell>
          <cell r="L359" t="str">
            <v>Nacional</v>
          </cell>
        </row>
        <row r="360">
          <cell r="A360" t="str">
            <v>V Semana de Matemática do CCT</v>
          </cell>
          <cell r="I360">
            <v>40142</v>
          </cell>
          <cell r="J360">
            <v>40144</v>
          </cell>
          <cell r="K360" t="str">
            <v>UFCG</v>
          </cell>
          <cell r="L360" t="str">
            <v>Regional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20</v>
          </cell>
          <cell r="H406">
            <v>0</v>
          </cell>
          <cell r="I406">
            <v>40</v>
          </cell>
          <cell r="J406">
            <v>0</v>
          </cell>
          <cell r="K406">
            <v>0</v>
          </cell>
          <cell r="L406">
            <v>8</v>
          </cell>
        </row>
        <row r="409">
          <cell r="A409">
            <v>0</v>
          </cell>
          <cell r="B409">
            <v>360</v>
          </cell>
          <cell r="C409">
            <v>0</v>
          </cell>
          <cell r="D409">
            <v>120</v>
          </cell>
          <cell r="E409">
            <v>788</v>
          </cell>
        </row>
      </sheetData>
      <sheetData sheetId="18">
        <row r="5">
          <cell r="L5">
            <v>1040</v>
          </cell>
        </row>
        <row r="6">
          <cell r="L6">
            <v>640</v>
          </cell>
        </row>
        <row r="8">
          <cell r="L8">
            <v>746</v>
          </cell>
        </row>
        <row r="13">
          <cell r="C13" t="str">
            <v>Francisco Júlio Sobreira de A. Corrêa</v>
          </cell>
          <cell r="J13" t="str">
            <v>6330863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39372</v>
          </cell>
          <cell r="E15" t="str">
            <v>Redistr.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 de Sevilla-Espanha</v>
          </cell>
          <cell r="I19">
            <v>39814</v>
          </cell>
          <cell r="J19">
            <v>40055</v>
          </cell>
        </row>
        <row r="21">
          <cell r="A21" t="str">
            <v>Pós-Doutorado em Matemática</v>
          </cell>
          <cell r="L21">
            <v>320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Lineares - T 03</v>
          </cell>
          <cell r="E57">
            <v>60</v>
          </cell>
          <cell r="F57">
            <v>60</v>
          </cell>
          <cell r="I57">
            <v>14</v>
          </cell>
          <cell r="J57">
            <v>12</v>
          </cell>
          <cell r="K57">
            <v>2</v>
          </cell>
          <cell r="L57">
            <v>0</v>
          </cell>
        </row>
        <row r="58">
          <cell r="A58" t="str">
            <v>Introdução às Equações Dif. Parciais - T 01</v>
          </cell>
          <cell r="E58">
            <v>60</v>
          </cell>
          <cell r="F58">
            <v>60</v>
          </cell>
          <cell r="I58">
            <v>8</v>
          </cell>
          <cell r="J58">
            <v>6</v>
          </cell>
          <cell r="K58">
            <v>1</v>
          </cell>
          <cell r="L58">
            <v>1</v>
          </cell>
        </row>
        <row r="62">
          <cell r="E62">
            <v>120</v>
          </cell>
          <cell r="F62">
            <v>120</v>
          </cell>
          <cell r="G62">
            <v>240</v>
          </cell>
          <cell r="I62">
            <v>22</v>
          </cell>
          <cell r="J62">
            <v>18</v>
          </cell>
          <cell r="K62">
            <v>3</v>
          </cell>
          <cell r="L62">
            <v>1</v>
          </cell>
          <cell r="O62">
            <v>2</v>
          </cell>
        </row>
        <row r="69">
          <cell r="A69" t="str">
            <v>Tópicos Especiais em Análise</v>
          </cell>
          <cell r="E69">
            <v>60</v>
          </cell>
          <cell r="F69">
            <v>60</v>
          </cell>
          <cell r="I69">
            <v>1</v>
          </cell>
          <cell r="J69">
            <v>1</v>
          </cell>
        </row>
        <row r="74">
          <cell r="E74">
            <v>60</v>
          </cell>
          <cell r="F74">
            <v>60</v>
          </cell>
          <cell r="G74">
            <v>60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Israel Buriti Galvão</v>
          </cell>
        </row>
        <row r="80">
          <cell r="A80" t="str">
            <v>Equações Diferenciais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40389</v>
          </cell>
        </row>
        <row r="104">
          <cell r="L104">
            <v>0</v>
          </cell>
        </row>
        <row r="110">
          <cell r="A110" t="str">
            <v>Natan de Assis Lima</v>
          </cell>
        </row>
        <row r="112">
          <cell r="A112" t="str">
            <v>Análise Funcional Aplicada a Problemas Elípticos Não-Locais</v>
          </cell>
          <cell r="J112" t="str">
            <v>CNPq</v>
          </cell>
        </row>
        <row r="114">
          <cell r="G114">
            <v>39508</v>
          </cell>
          <cell r="H114">
            <v>40242</v>
          </cell>
        </row>
        <row r="136">
          <cell r="L136">
            <v>100</v>
          </cell>
        </row>
        <row r="140">
          <cell r="A140" t="str">
            <v>Existência e Multiplicidade de Soluções de Problemas Elípticos Não-Locais, Singulares e Descontínuos</v>
          </cell>
          <cell r="I140" t="str">
            <v>CNPq</v>
          </cell>
          <cell r="K140" t="str">
            <v>Em andamento</v>
          </cell>
        </row>
        <row r="142">
          <cell r="A142" t="str">
            <v>Equações Diferenciais Parciais Elípticas</v>
          </cell>
          <cell r="H142" t="str">
            <v>Coordenador</v>
          </cell>
          <cell r="J142">
            <v>39372</v>
          </cell>
          <cell r="K142">
            <v>40237</v>
          </cell>
        </row>
        <row r="166">
          <cell r="L166">
            <v>160</v>
          </cell>
        </row>
        <row r="196">
          <cell r="L196">
            <v>0</v>
          </cell>
        </row>
        <row r="200">
          <cell r="A200" t="str">
            <v>M. Chiot e F.J.S.A. Corrêa, Boundary layer solutions to functional elliptic equations, Bulletin of Brazilian Mathematical Society, V. 40, pp. 381-393, 2009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F.J.S.A. Corrêa e G.M. Figueiredo, Applied Mathematics Letters, On ap-Kirchhoff equation via Krasnoselskii genus, V. 22, 819-822, 2009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F.J.S.A. Corrêa, Some Remarks on Elliptic Equations under Nonlocal Neumann Boundary Conditions, Abstracts of the ICMC Summer Meeting on Differential Equations 2010 Chapter, (2010),  pp. 15-15.</v>
          </cell>
        </row>
        <row r="209">
          <cell r="B209" t="str">
            <v>Resumo publicado em anais de eventos internacionais</v>
          </cell>
        </row>
        <row r="212">
          <cell r="A212" t="str">
            <v>C. O. Alves, G. M. Figueiredo, F.J.S.A. Corrêa, On a class of nonlocal elliptic problems with critical growth, Abstracts of the ICMC Summer Meeting on Differential Equations 2010 Chapter, (2010),  pp. 16-16.</v>
          </cell>
        </row>
        <row r="213">
          <cell r="B213" t="str">
            <v>Resumo publicado em anais de eventos internacionais</v>
          </cell>
        </row>
        <row r="216">
          <cell r="A216" t="str">
            <v>F. J. S. A. Correa, A. Suarez, Some non-local population models with non-linear diffusion, Abstracts of the ICMC Summer Meeting on Differential Equations 2010 Chapter, (2010),  pp. 8-8.</v>
          </cell>
        </row>
        <row r="217">
          <cell r="B217" t="str">
            <v>Resumo publicado em anais de eventos internacionais</v>
          </cell>
        </row>
        <row r="220">
          <cell r="A220" t="str">
            <v>N. A. Lima, F. J. S. A. Corrêa, Problemas elípticos não-locais, V Semana Mat. CCT, 2009.</v>
          </cell>
        </row>
        <row r="221">
          <cell r="B221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da Biblioteca da UAME</v>
          </cell>
          <cell r="J302">
            <v>39822</v>
          </cell>
          <cell r="K302" t="str">
            <v>30/12/09</v>
          </cell>
        </row>
        <row r="320">
          <cell r="L320">
            <v>0</v>
          </cell>
        </row>
        <row r="324">
          <cell r="A324" t="str">
            <v>Pos Graduacao em Matematica</v>
          </cell>
          <cell r="J324">
            <v>39822</v>
          </cell>
          <cell r="K324" t="str">
            <v>31/12/10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6</v>
          </cell>
        </row>
        <row r="353">
          <cell r="L353">
            <v>0</v>
          </cell>
        </row>
        <row r="358">
          <cell r="A358" t="str">
            <v>Encontro de Estudantes de Matemática da UFPA</v>
          </cell>
          <cell r="I358">
            <v>40121</v>
          </cell>
          <cell r="J358">
            <v>40123</v>
          </cell>
          <cell r="L358" t="str">
            <v>Nacional</v>
          </cell>
        </row>
        <row r="359">
          <cell r="A359" t="str">
            <v>EIMAN - Encontro Internacional de Matem atica no Nordeste Brasileiro</v>
          </cell>
          <cell r="I359">
            <v>40212</v>
          </cell>
          <cell r="J359">
            <v>40214</v>
          </cell>
          <cell r="K359" t="str">
            <v>UFPB</v>
          </cell>
          <cell r="L359" t="str">
            <v>Internacional</v>
          </cell>
        </row>
        <row r="365">
          <cell r="A365" t="str">
            <v>Apresentacao do trabalho " Some remarks on elliptic problems under nonlinear and nonlocal boundary conditions" </v>
          </cell>
          <cell r="I365" t="str">
            <v>I EIMAN - UFPB</v>
          </cell>
          <cell r="L365">
            <v>40213</v>
          </cell>
        </row>
        <row r="372">
          <cell r="A372" t="str">
            <v>Antonio Suarez Fernandez</v>
          </cell>
          <cell r="F372" t="str">
            <v>U. de Sevilla</v>
          </cell>
          <cell r="H372" t="str">
            <v>INCTMat e CNPq</v>
          </cell>
          <cell r="K372">
            <v>40206</v>
          </cell>
          <cell r="L372">
            <v>40211</v>
          </cell>
        </row>
        <row r="373">
          <cell r="C373" t="str">
            <v>Pesquisa conjunta</v>
          </cell>
        </row>
        <row r="389">
          <cell r="A389" t="str">
            <v>Universidade Federal do Pará</v>
          </cell>
          <cell r="H389" t="str">
            <v>CNPq</v>
          </cell>
          <cell r="K389">
            <v>40105</v>
          </cell>
          <cell r="L389">
            <v>40109</v>
          </cell>
        </row>
        <row r="390">
          <cell r="C390" t="str">
            <v>Consultor externo para o Encontro do PIBIC-UFPA</v>
          </cell>
        </row>
        <row r="406">
          <cell r="A406">
            <v>320</v>
          </cell>
          <cell r="B406">
            <v>0</v>
          </cell>
          <cell r="C406">
            <v>0</v>
          </cell>
          <cell r="D406">
            <v>120</v>
          </cell>
          <cell r="E406">
            <v>60</v>
          </cell>
          <cell r="F406">
            <v>300</v>
          </cell>
          <cell r="G406">
            <v>0</v>
          </cell>
          <cell r="H406">
            <v>100</v>
          </cell>
          <cell r="I406">
            <v>160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6</v>
          </cell>
          <cell r="D409">
            <v>0</v>
          </cell>
          <cell r="E409">
            <v>1066</v>
          </cell>
        </row>
      </sheetData>
      <sheetData sheetId="19">
        <row r="5">
          <cell r="L5">
            <v>1160</v>
          </cell>
        </row>
        <row r="6">
          <cell r="L6">
            <v>760</v>
          </cell>
        </row>
        <row r="8">
          <cell r="L8">
            <v>549</v>
          </cell>
        </row>
        <row r="13">
          <cell r="C13" t="str">
            <v>Gilberto da Silva Matos</v>
          </cell>
          <cell r="J13" t="str">
            <v>1350510-4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Introdução à Estatíst. Econômica - T 01</v>
          </cell>
          <cell r="E57">
            <v>4</v>
          </cell>
          <cell r="F57">
            <v>60</v>
          </cell>
          <cell r="I57">
            <v>37</v>
          </cell>
          <cell r="J57">
            <v>22</v>
          </cell>
          <cell r="K57">
            <v>9</v>
          </cell>
          <cell r="L57">
            <v>6</v>
          </cell>
        </row>
        <row r="58">
          <cell r="A58" t="str">
            <v>Probabilidade e Estatística - T 03</v>
          </cell>
          <cell r="E58">
            <v>6</v>
          </cell>
          <cell r="F58">
            <v>90</v>
          </cell>
          <cell r="I58">
            <v>35</v>
          </cell>
          <cell r="J58">
            <v>24</v>
          </cell>
          <cell r="K58">
            <v>4</v>
          </cell>
          <cell r="L58">
            <v>7</v>
          </cell>
        </row>
        <row r="62">
          <cell r="E62">
            <v>10</v>
          </cell>
          <cell r="F62">
            <v>150</v>
          </cell>
          <cell r="G62">
            <v>150</v>
          </cell>
          <cell r="I62">
            <v>72</v>
          </cell>
          <cell r="J62">
            <v>46</v>
          </cell>
          <cell r="K62">
            <v>13</v>
          </cell>
          <cell r="L62">
            <v>13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Divânio de Albuquerque Pessoa</v>
          </cell>
        </row>
        <row r="80">
          <cell r="A80" t="str">
            <v>Monitoria</v>
          </cell>
          <cell r="L80" t="str">
            <v>Concluído</v>
          </cell>
        </row>
        <row r="82">
          <cell r="A82" t="str">
            <v>Monitoria</v>
          </cell>
          <cell r="G82">
            <v>40040</v>
          </cell>
          <cell r="H82">
            <v>40162</v>
          </cell>
        </row>
        <row r="85">
          <cell r="A85" t="str">
            <v>Leonardo Franklin</v>
          </cell>
        </row>
        <row r="87">
          <cell r="A87" t="str">
            <v>Monitoria</v>
          </cell>
          <cell r="L87" t="str">
            <v>Concluído</v>
          </cell>
        </row>
        <row r="89">
          <cell r="A89" t="str">
            <v>Monitoria</v>
          </cell>
          <cell r="G89">
            <v>40040</v>
          </cell>
          <cell r="H89">
            <v>40162</v>
          </cell>
        </row>
        <row r="104">
          <cell r="L104">
            <v>40</v>
          </cell>
        </row>
        <row r="136">
          <cell r="L136">
            <v>0</v>
          </cell>
        </row>
        <row r="140">
          <cell r="A140" t="str">
            <v>Análise unificada via H-verossimilhanças dos modelos lineares generalizados com efeitos aleatórios.</v>
          </cell>
          <cell r="I140" t="str">
            <v>Não há</v>
          </cell>
          <cell r="K140" t="str">
            <v>Em andamento</v>
          </cell>
        </row>
        <row r="142">
          <cell r="A142" t="str">
            <v>Estatística</v>
          </cell>
          <cell r="H142" t="str">
            <v>Participante</v>
          </cell>
          <cell r="J142">
            <v>40422</v>
          </cell>
        </row>
        <row r="166">
          <cell r="L166">
            <v>60</v>
          </cell>
        </row>
        <row r="196">
          <cell r="L196">
            <v>0</v>
          </cell>
        </row>
        <row r="247">
          <cell r="A247" t="str">
            <v>Coordenação da disciplina Probabilidade e Estatística - 6 créditos.</v>
          </cell>
          <cell r="J247">
            <v>40026</v>
          </cell>
          <cell r="K247">
            <v>40169</v>
          </cell>
        </row>
        <row r="248">
          <cell r="B248" t="str">
            <v>Coordenação de disciplina</v>
          </cell>
        </row>
        <row r="267">
          <cell r="L267">
            <v>20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Curso de Estatística - UAME/CCT/UFCG</v>
          </cell>
          <cell r="H302" t="str">
            <v>Portaria R/SRH/No. 2920 de 29 de outubro de 2009.</v>
          </cell>
          <cell r="J302">
            <v>39630</v>
          </cell>
          <cell r="K302">
            <v>39995</v>
          </cell>
        </row>
        <row r="306">
          <cell r="A306" t="str">
            <v>Participação na Comissão de elaboração do PPC de Estatística.</v>
          </cell>
          <cell r="H306" t="str">
            <v>Port. DCCT/78/08</v>
          </cell>
          <cell r="J306">
            <v>39650</v>
          </cell>
          <cell r="K306">
            <v>40374</v>
          </cell>
        </row>
        <row r="310">
          <cell r="A310" t="str">
            <v>Comissão de Avaliação Docente do Estágio Probatório da Profa. Areli.</v>
          </cell>
          <cell r="H310" t="str">
            <v>Portaria UAME/CCT/UFCG/No. 51/2009</v>
          </cell>
        </row>
        <row r="314">
          <cell r="A314" t="str">
            <v>tutor de 5 alunos do curso de matemática.</v>
          </cell>
          <cell r="H314" t="str">
            <v>Portaria UFCG/CCT/UAME/CG No. 014/2009</v>
          </cell>
          <cell r="J314">
            <v>39995</v>
          </cell>
          <cell r="K314">
            <v>41456</v>
          </cell>
        </row>
        <row r="320">
          <cell r="L320">
            <v>78</v>
          </cell>
        </row>
        <row r="324">
          <cell r="A324" t="str">
            <v>Graduação em  ciência da computação</v>
          </cell>
          <cell r="H324" t="str">
            <v>Port. 012/2008/UAME/CCT/UFCG</v>
          </cell>
          <cell r="J324">
            <v>39567</v>
          </cell>
          <cell r="K324">
            <v>40297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6</v>
          </cell>
        </row>
        <row r="346">
          <cell r="A346" t="str">
            <v>Elaboração e Ministro de mini curso para a 5a. Semana da Matemática.</v>
          </cell>
          <cell r="J346">
            <v>40139</v>
          </cell>
          <cell r="K346">
            <v>40142</v>
          </cell>
        </row>
        <row r="353">
          <cell r="L353">
            <v>45</v>
          </cell>
        </row>
        <row r="358">
          <cell r="A358" t="str">
            <v>V Semana de Matematica do CCT</v>
          </cell>
          <cell r="I358" t="str">
            <v>25/11/09</v>
          </cell>
          <cell r="J358" t="str">
            <v>27/11/09</v>
          </cell>
          <cell r="K358" t="str">
            <v>UFCG</v>
          </cell>
          <cell r="L358" t="str">
            <v>Regional</v>
          </cell>
        </row>
        <row r="365">
          <cell r="A365" t="str">
            <v>Minicurso: " Introdução à estatística e o uso de softwares para análise e descrição de dados "</v>
          </cell>
          <cell r="I365" t="str">
            <v>V Sem. Mat. CCT - UFCG</v>
          </cell>
          <cell r="L365" t="str">
            <v>26/11/09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150</v>
          </cell>
          <cell r="G406">
            <v>40</v>
          </cell>
          <cell r="H406">
            <v>0</v>
          </cell>
          <cell r="I406">
            <v>60</v>
          </cell>
          <cell r="J406">
            <v>0</v>
          </cell>
          <cell r="K406">
            <v>20</v>
          </cell>
          <cell r="L406">
            <v>0</v>
          </cell>
        </row>
        <row r="409">
          <cell r="A409">
            <v>0</v>
          </cell>
          <cell r="B409">
            <v>78</v>
          </cell>
          <cell r="C409">
            <v>6</v>
          </cell>
          <cell r="D409">
            <v>45</v>
          </cell>
          <cell r="E409">
            <v>549</v>
          </cell>
        </row>
      </sheetData>
      <sheetData sheetId="20">
        <row r="5">
          <cell r="L5">
            <v>1160</v>
          </cell>
        </row>
        <row r="6">
          <cell r="L6">
            <v>760</v>
          </cell>
        </row>
        <row r="8">
          <cell r="L8">
            <v>810</v>
          </cell>
        </row>
        <row r="13">
          <cell r="C13" t="str">
            <v>Henrique Fernandes de Lima</v>
          </cell>
          <cell r="J13" t="str">
            <v>1459040-7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01</v>
          </cell>
          <cell r="E57">
            <v>4</v>
          </cell>
          <cell r="F57">
            <v>60</v>
          </cell>
          <cell r="I57">
            <v>60</v>
          </cell>
          <cell r="J57">
            <v>40</v>
          </cell>
          <cell r="K57">
            <v>16</v>
          </cell>
          <cell r="L57">
            <v>4</v>
          </cell>
        </row>
        <row r="58">
          <cell r="A58" t="str">
            <v>Topologia dos Espaços Métricos - T 01</v>
          </cell>
          <cell r="E58">
            <v>4</v>
          </cell>
          <cell r="F58">
            <v>60</v>
          </cell>
          <cell r="I58">
            <v>3</v>
          </cell>
          <cell r="J58">
            <v>2</v>
          </cell>
          <cell r="K58">
            <v>1</v>
          </cell>
          <cell r="L58">
            <v>0</v>
          </cell>
        </row>
        <row r="59">
          <cell r="A59" t="str">
            <v>Introducao a Analise Real (Verao)</v>
          </cell>
          <cell r="E59">
            <v>1</v>
          </cell>
          <cell r="F59">
            <v>15</v>
          </cell>
        </row>
        <row r="62">
          <cell r="E62">
            <v>9</v>
          </cell>
          <cell r="F62">
            <v>135</v>
          </cell>
          <cell r="G62">
            <v>135</v>
          </cell>
          <cell r="I62">
            <v>63</v>
          </cell>
          <cell r="J62">
            <v>42</v>
          </cell>
          <cell r="K62">
            <v>17</v>
          </cell>
          <cell r="L62">
            <v>4</v>
          </cell>
          <cell r="O62">
            <v>2</v>
          </cell>
        </row>
        <row r="69">
          <cell r="A69" t="str">
            <v>Tópicos de Geometria</v>
          </cell>
          <cell r="E69">
            <v>4</v>
          </cell>
          <cell r="F69">
            <v>60</v>
          </cell>
          <cell r="I69">
            <v>2</v>
          </cell>
          <cell r="J69">
            <v>1</v>
          </cell>
          <cell r="K69">
            <v>0</v>
          </cell>
          <cell r="L69">
            <v>1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2</v>
          </cell>
          <cell r="J74">
            <v>1</v>
          </cell>
          <cell r="K74">
            <v>0</v>
          </cell>
          <cell r="L74">
            <v>1</v>
          </cell>
          <cell r="O74">
            <v>1</v>
          </cell>
        </row>
        <row r="104">
          <cell r="L104">
            <v>0</v>
          </cell>
        </row>
        <row r="110">
          <cell r="A110" t="str">
            <v>Nercionildo Pereira Vaz</v>
          </cell>
        </row>
        <row r="112">
          <cell r="A112" t="str">
            <v>Classificação de Hipersuperfícies Tipo-Espaço com Bordo Esférico no Espaço de Lorentz-Minkowski</v>
          </cell>
          <cell r="J112" t="str">
            <v>CAPES</v>
          </cell>
        </row>
        <row r="114">
          <cell r="G114">
            <v>39661</v>
          </cell>
          <cell r="H114">
            <v>40165</v>
          </cell>
        </row>
        <row r="117">
          <cell r="A117" t="str">
            <v>Eraldo Almeida Lima Júnior</v>
          </cell>
        </row>
        <row r="119">
          <cell r="A119" t="str">
            <v>Campos Vetoriais Conformes em Variedades Semi-Riemannianas</v>
          </cell>
          <cell r="J119" t="str">
            <v>CNPq</v>
          </cell>
        </row>
        <row r="121">
          <cell r="G121">
            <v>39881</v>
          </cell>
        </row>
        <row r="136">
          <cell r="L136">
            <v>120</v>
          </cell>
        </row>
        <row r="147">
          <cell r="A147" t="str">
            <v>Classificação de Hipersuperficies em Variedades de Lorentz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Participante</v>
          </cell>
          <cell r="J149">
            <v>39692</v>
          </cell>
        </row>
        <row r="154">
          <cell r="A154" t="str">
            <v>Propriedades das Curvaturas de Ordem Superior de Hipersuperfícies Tipo-Espaço</v>
          </cell>
          <cell r="I154" t="str">
            <v>FAPESQ</v>
          </cell>
          <cell r="K154" t="str">
            <v>Em andamento</v>
          </cell>
        </row>
        <row r="156">
          <cell r="A156" t="str">
            <v>Geometria Diferencial</v>
          </cell>
          <cell r="H156" t="str">
            <v>Coordenador</v>
          </cell>
          <cell r="J156">
            <v>39630</v>
          </cell>
          <cell r="K156">
            <v>40451</v>
          </cell>
        </row>
        <row r="158">
          <cell r="A158">
            <v>17000</v>
          </cell>
          <cell r="G158">
            <v>4000</v>
          </cell>
          <cell r="J158">
            <v>13000</v>
          </cell>
        </row>
        <row r="166">
          <cell r="L166">
            <v>200</v>
          </cell>
        </row>
        <row r="196">
          <cell r="L196">
            <v>0</v>
          </cell>
        </row>
        <row r="200">
          <cell r="A200" t="str">
            <v>LIMA, H. F. ; de Lima, J. R. . Compact Spacelike Hypersurfaces with Constant Mean Curvature in the Anti-de Sitter Space. International Journal of Mathematics and Mathematical Sciences, v. 2009, p. 1-12, 2009.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E. A. Lima Júnior, H. F.Lima,  Geometria das curvas no espaço de Lorentz-Minkowski, V Semana Mat. CCT, 2009.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Seminário de Pesquisa em Geometria Lorentziana (em colaboração com profa. Fernanda)</v>
          </cell>
          <cell r="J346">
            <v>40035</v>
          </cell>
          <cell r="K346">
            <v>40165</v>
          </cell>
        </row>
        <row r="353">
          <cell r="L353">
            <v>100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65">
          <cell r="A365" t="str">
            <v>Palestra na V Semana da Matemática UAME/CCT/UFCG</v>
          </cell>
          <cell r="I365" t="str">
            <v>UFCG</v>
          </cell>
          <cell r="L365">
            <v>40140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135</v>
          </cell>
          <cell r="E406">
            <v>60</v>
          </cell>
          <cell r="F406">
            <v>195</v>
          </cell>
          <cell r="G406">
            <v>0</v>
          </cell>
          <cell r="H406">
            <v>120</v>
          </cell>
          <cell r="I406">
            <v>200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100</v>
          </cell>
          <cell r="E409">
            <v>810</v>
          </cell>
        </row>
      </sheetData>
      <sheetData sheetId="21">
        <row r="5">
          <cell r="L5">
            <v>1160</v>
          </cell>
        </row>
        <row r="6">
          <cell r="L6">
            <v>760</v>
          </cell>
        </row>
        <row r="8">
          <cell r="L8">
            <v>732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Prática de Ens. da Matemática I - T 01</v>
          </cell>
          <cell r="E57">
            <v>4</v>
          </cell>
          <cell r="F57">
            <v>60</v>
          </cell>
          <cell r="I57">
            <v>25</v>
          </cell>
          <cell r="J57">
            <v>23</v>
          </cell>
          <cell r="K57">
            <v>2</v>
          </cell>
          <cell r="L57">
            <v>0</v>
          </cell>
        </row>
        <row r="58">
          <cell r="A58" t="str">
            <v>Prática de Ens. da Matemática II - T 01</v>
          </cell>
          <cell r="E58">
            <v>4</v>
          </cell>
          <cell r="F58">
            <v>60</v>
          </cell>
          <cell r="I58">
            <v>5</v>
          </cell>
          <cell r="J58">
            <v>4</v>
          </cell>
          <cell r="K58">
            <v>1</v>
          </cell>
          <cell r="L58">
            <v>0</v>
          </cell>
        </row>
        <row r="59">
          <cell r="A59" t="str">
            <v>Prática de Ens. da Matemática III - T 01</v>
          </cell>
          <cell r="E59">
            <v>4</v>
          </cell>
          <cell r="F59">
            <v>60</v>
          </cell>
          <cell r="I59">
            <v>17</v>
          </cell>
          <cell r="J59">
            <v>15</v>
          </cell>
          <cell r="K59">
            <v>2</v>
          </cell>
          <cell r="L59">
            <v>0</v>
          </cell>
        </row>
        <row r="60">
          <cell r="A60" t="str">
            <v>Prática p/ o Ens. da Mat. I (VELHO) - 01</v>
          </cell>
          <cell r="E60">
            <v>4</v>
          </cell>
          <cell r="F60">
            <v>90</v>
          </cell>
          <cell r="I60">
            <v>1</v>
          </cell>
          <cell r="J60">
            <v>1</v>
          </cell>
          <cell r="K60">
            <v>0</v>
          </cell>
          <cell r="L60">
            <v>0</v>
          </cell>
        </row>
        <row r="62">
          <cell r="E62">
            <v>16</v>
          </cell>
          <cell r="F62">
            <v>270</v>
          </cell>
          <cell r="G62">
            <v>340</v>
          </cell>
          <cell r="I62">
            <v>48</v>
          </cell>
          <cell r="J62">
            <v>43</v>
          </cell>
          <cell r="K62">
            <v>5</v>
          </cell>
          <cell r="L62">
            <v>0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Érika Carla Alves Canuto </v>
          </cell>
        </row>
        <row r="80">
          <cell r="A80" t="str">
            <v>Perspectivas para consolidar a Licenciatura em Matemática </v>
          </cell>
          <cell r="J80" t="str">
            <v>CAPES</v>
          </cell>
          <cell r="L80" t="str">
            <v>Em andamento</v>
          </cell>
        </row>
        <row r="82">
          <cell r="A82" t="str">
            <v>Projeto Específico</v>
          </cell>
          <cell r="G82" t="str">
            <v>2009.1</v>
          </cell>
          <cell r="H82" t="str">
            <v>2010.2</v>
          </cell>
        </row>
        <row r="85">
          <cell r="A85" t="str">
            <v>Fabrícia Rodrigues Soares </v>
          </cell>
        </row>
        <row r="87">
          <cell r="A87" t="str">
            <v>Perspectivas para consolidar a Licenciatura em matemática </v>
          </cell>
          <cell r="L87" t="str">
            <v>Em andamento</v>
          </cell>
        </row>
        <row r="89">
          <cell r="A89" t="str">
            <v>Projeto Específico</v>
          </cell>
          <cell r="G89" t="str">
            <v>2009.1</v>
          </cell>
          <cell r="H89" t="str">
            <v>2010.2</v>
          </cell>
        </row>
        <row r="92">
          <cell r="A92" t="str">
            <v>Jucélia de Andrade Dinoá</v>
          </cell>
        </row>
        <row r="94">
          <cell r="A94" t="str">
            <v>Perspectiva para consolidar a Licenciatura em Matemática </v>
          </cell>
          <cell r="L94" t="str">
            <v>Em andamento</v>
          </cell>
        </row>
        <row r="96">
          <cell r="A96" t="str">
            <v>Projeto Específico</v>
          </cell>
          <cell r="G96" t="str">
            <v>2009.1</v>
          </cell>
          <cell r="H96" t="str">
            <v>2010.2</v>
          </cell>
        </row>
        <row r="99">
          <cell r="A99" t="str">
            <v>Raquel Aline Oliveira Eloy</v>
          </cell>
        </row>
        <row r="101">
          <cell r="A101" t="str">
            <v>Perspectiva para consolidar a Licencitura em matemática </v>
          </cell>
          <cell r="L101" t="str">
            <v>Em andamento</v>
          </cell>
        </row>
        <row r="103">
          <cell r="A103" t="str">
            <v>Projeto Específico</v>
          </cell>
          <cell r="G103" t="str">
            <v>2009.1</v>
          </cell>
          <cell r="H103" t="str">
            <v>2010.2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Coordenadora do Laboratório de Pesquisa em Ensino de Matemática </v>
          </cell>
          <cell r="H302" t="str">
            <v>Port.UAME/33/2007</v>
          </cell>
          <cell r="J302">
            <v>39338</v>
          </cell>
          <cell r="K302">
            <v>40069</v>
          </cell>
        </row>
        <row r="310">
          <cell r="A310" t="str">
            <v>Comissão de Avaliação Docente da UAME - CAD</v>
          </cell>
          <cell r="H310" t="str">
            <v>Port/UAME/47/2009</v>
          </cell>
          <cell r="J310">
            <v>40000</v>
          </cell>
        </row>
        <row r="314">
          <cell r="A314" t="str">
            <v>Comissão de Avaliação Docente da UAME - CAD</v>
          </cell>
          <cell r="H314" t="str">
            <v>Port/UAME/48/2009</v>
          </cell>
          <cell r="J314">
            <v>40000</v>
          </cell>
        </row>
        <row r="320">
          <cell r="L320">
            <v>20</v>
          </cell>
        </row>
        <row r="324">
          <cell r="A324" t="str">
            <v>Graduação em Economia</v>
          </cell>
          <cell r="H324" t="str">
            <v>Port./UAME/017/2009</v>
          </cell>
          <cell r="J324">
            <v>39910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Administração</v>
          </cell>
          <cell r="H328" t="str">
            <v>Port./UAME/021/2009</v>
          </cell>
          <cell r="J328">
            <v>39910</v>
          </cell>
        </row>
        <row r="329">
          <cell r="B329" t="str">
            <v>Participação em Colegiado de Curso como membro suplente</v>
          </cell>
        </row>
        <row r="332">
          <cell r="H332" t="str">
            <v>Of. 124/R/GR/UFCG</v>
          </cell>
          <cell r="J332">
            <v>40000</v>
          </cell>
          <cell r="K332">
            <v>41461</v>
          </cell>
        </row>
        <row r="333">
          <cell r="B333" t="str">
            <v>Participação em conselhos e foruns de políticas públicas repreentando a UFCG (ato do Reitor)</v>
          </cell>
        </row>
        <row r="342">
          <cell r="L342">
            <v>2</v>
          </cell>
        </row>
        <row r="346">
          <cell r="A346" t="str">
            <v>Coordenadora do Projeto Prodocência - Programa de Consolidação das Licenciaturas</v>
          </cell>
          <cell r="J346">
            <v>39662</v>
          </cell>
          <cell r="K346">
            <v>40514</v>
          </cell>
        </row>
        <row r="353">
          <cell r="L353">
            <v>20</v>
          </cell>
        </row>
        <row r="358">
          <cell r="A358" t="str">
            <v>V Semana de Matematica do CCT</v>
          </cell>
          <cell r="I358" t="str">
            <v>25/11/09</v>
          </cell>
          <cell r="J358" t="str">
            <v>27/11/09</v>
          </cell>
          <cell r="K358" t="str">
            <v>UFCG</v>
          </cell>
          <cell r="L358" t="str">
            <v>Regional</v>
          </cell>
        </row>
        <row r="365">
          <cell r="A365" t="str">
            <v>Minicurso: "Abordagem meta no ensino de matemática" </v>
          </cell>
          <cell r="I365" t="str">
            <v>V Sem. de Mat. do CCT/UFCG</v>
          </cell>
          <cell r="L365" t="str">
            <v>25/11/09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270</v>
          </cell>
          <cell r="E406">
            <v>0</v>
          </cell>
          <cell r="F406">
            <v>340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2</v>
          </cell>
          <cell r="D409">
            <v>20</v>
          </cell>
          <cell r="E409">
            <v>732</v>
          </cell>
        </row>
      </sheetData>
      <sheetData sheetId="22">
        <row r="5">
          <cell r="L5">
            <v>1160</v>
          </cell>
        </row>
        <row r="6">
          <cell r="L6">
            <v>760</v>
          </cell>
        </row>
        <row r="8">
          <cell r="L8">
            <v>426</v>
          </cell>
        </row>
        <row r="13">
          <cell r="C13" t="str">
            <v>Jacqueline Félix de Brito</v>
          </cell>
          <cell r="J13" t="str">
            <v>3412577-7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40035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</v>
          </cell>
          <cell r="E57">
            <v>6</v>
          </cell>
          <cell r="F57">
            <v>90</v>
          </cell>
          <cell r="I57">
            <v>59</v>
          </cell>
          <cell r="J57">
            <v>16</v>
          </cell>
          <cell r="K57">
            <v>18</v>
          </cell>
          <cell r="L57">
            <v>25</v>
          </cell>
        </row>
        <row r="58">
          <cell r="A58" t="str">
            <v>Cálculo Diferencial e Integral III</v>
          </cell>
          <cell r="E58">
            <v>6</v>
          </cell>
          <cell r="F58">
            <v>90</v>
          </cell>
          <cell r="I58">
            <v>36</v>
          </cell>
          <cell r="J58">
            <v>11</v>
          </cell>
          <cell r="K58">
            <v>14</v>
          </cell>
          <cell r="L58">
            <v>11</v>
          </cell>
        </row>
        <row r="62">
          <cell r="E62">
            <v>12</v>
          </cell>
          <cell r="F62">
            <v>180</v>
          </cell>
          <cell r="G62">
            <v>240</v>
          </cell>
          <cell r="I62">
            <v>95</v>
          </cell>
          <cell r="J62">
            <v>27</v>
          </cell>
          <cell r="K62">
            <v>32</v>
          </cell>
          <cell r="L62">
            <v>36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6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240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6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426</v>
          </cell>
        </row>
      </sheetData>
      <sheetData sheetId="23">
        <row r="5">
          <cell r="L5">
            <v>1160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I (NOVO) - T 04</v>
          </cell>
          <cell r="E57">
            <v>4</v>
          </cell>
          <cell r="F57">
            <v>60</v>
          </cell>
          <cell r="I57">
            <v>42</v>
          </cell>
          <cell r="J57">
            <v>23</v>
          </cell>
          <cell r="K57">
            <v>12</v>
          </cell>
          <cell r="L57">
            <v>7</v>
          </cell>
        </row>
        <row r="58">
          <cell r="A58" t="str">
            <v>Métodos Quantitativos I - T 01</v>
          </cell>
          <cell r="E58">
            <v>4</v>
          </cell>
          <cell r="F58">
            <v>60</v>
          </cell>
          <cell r="I58">
            <v>59</v>
          </cell>
          <cell r="J58">
            <v>21</v>
          </cell>
          <cell r="K58">
            <v>16</v>
          </cell>
          <cell r="L58">
            <v>22</v>
          </cell>
        </row>
        <row r="59">
          <cell r="A59" t="str">
            <v>Tópicos Especiais de Geometria - 01</v>
          </cell>
          <cell r="E59">
            <v>4</v>
          </cell>
          <cell r="F59">
            <v>60</v>
          </cell>
          <cell r="I59">
            <v>3</v>
          </cell>
          <cell r="J59">
            <v>3</v>
          </cell>
          <cell r="K59">
            <v>0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104</v>
          </cell>
          <cell r="J62">
            <v>47</v>
          </cell>
          <cell r="K62">
            <v>28</v>
          </cell>
          <cell r="L62">
            <v>29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Pesquisa Individual sobre Operadores Absolutamente Somantes em Espaço de Banach</v>
          </cell>
          <cell r="K140" t="str">
            <v>Em andamento</v>
          </cell>
        </row>
        <row r="142">
          <cell r="H142" t="str">
            <v>Participante</v>
          </cell>
          <cell r="J142">
            <v>39873</v>
          </cell>
        </row>
        <row r="166">
          <cell r="L166">
            <v>300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Banca de Defesa de Dissertação da Aluna Ana Cecília C. de Freitas</v>
          </cell>
          <cell r="H271" t="str">
            <v>UFPB/João Pessoa-PB</v>
          </cell>
          <cell r="K271">
            <v>40143</v>
          </cell>
        </row>
        <row r="272">
          <cell r="B272" t="str">
            <v>Banca examinadora de dissertação</v>
          </cell>
        </row>
        <row r="274">
          <cell r="A274" t="str">
            <v>Banca de Defesa de Dissertação do Aluno Thiago Ginez Velanga</v>
          </cell>
          <cell r="H274" t="str">
            <v>UFPB/João Pessoa-PB</v>
          </cell>
          <cell r="K274">
            <v>40221</v>
          </cell>
        </row>
        <row r="275">
          <cell r="B275" t="str">
            <v>Banca examinadora de dissertação</v>
          </cell>
        </row>
        <row r="277">
          <cell r="A277" t="str">
            <v>Banca de Defesa de Dissertação do Aluno Simeão Targino da Silva</v>
          </cell>
          <cell r="H277" t="str">
            <v>UFPB/João Pessoa-PB</v>
          </cell>
          <cell r="K277">
            <v>40228</v>
          </cell>
        </row>
        <row r="278">
          <cell r="B278" t="str">
            <v>Banca examinadora de dissertação</v>
          </cell>
        </row>
        <row r="291">
          <cell r="L291">
            <v>30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Representante do CCT na Câmara de Gestão Administrativa-Financeira</v>
          </cell>
          <cell r="H324" t="str">
            <v>DCCT/N. 067/2008</v>
          </cell>
          <cell r="J324">
            <v>39612</v>
          </cell>
          <cell r="K324">
            <v>40341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Representante da CSGAF no Colegiado Pleno do CONSUNI</v>
          </cell>
          <cell r="J328">
            <v>38838</v>
          </cell>
          <cell r="K328">
            <v>40341</v>
          </cell>
        </row>
        <row r="329">
          <cell r="B329" t="str">
            <v>Participação em conselhos superiores como suplente</v>
          </cell>
        </row>
        <row r="342">
          <cell r="L342">
            <v>62</v>
          </cell>
        </row>
        <row r="346">
          <cell r="A346" t="str">
            <v>Tutorda aluna Tamiris Rodrigues da Silva (Bach. Mat./Diurno)</v>
          </cell>
          <cell r="J346">
            <v>39995</v>
          </cell>
        </row>
        <row r="348">
          <cell r="A348" t="str">
            <v>Tutor do aluno Ramon da Silva Albuquerque (Bach. Mat./Diurno)</v>
          </cell>
          <cell r="J348">
            <v>39995</v>
          </cell>
        </row>
        <row r="349">
          <cell r="A349" t="str">
            <v>Tutor do aluno Tiago do Nascimento Batista (Lic. Mat./Noite)</v>
          </cell>
          <cell r="J349">
            <v>39995</v>
          </cell>
        </row>
        <row r="350">
          <cell r="A350" t="str">
            <v>Tutor da aluna Lydiane de Lima Gomes (Lic. Mat./Noite)</v>
          </cell>
          <cell r="J350">
            <v>39995</v>
          </cell>
        </row>
        <row r="353">
          <cell r="L353">
            <v>8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0</v>
          </cell>
          <cell r="H406">
            <v>0</v>
          </cell>
          <cell r="I406">
            <v>300</v>
          </cell>
          <cell r="J406">
            <v>0</v>
          </cell>
          <cell r="K406">
            <v>0</v>
          </cell>
          <cell r="L406">
            <v>30</v>
          </cell>
        </row>
        <row r="409">
          <cell r="A409">
            <v>0</v>
          </cell>
          <cell r="B409">
            <v>0</v>
          </cell>
          <cell r="C409">
            <v>62</v>
          </cell>
          <cell r="D409">
            <v>8</v>
          </cell>
          <cell r="E409">
            <v>760</v>
          </cell>
        </row>
      </sheetData>
      <sheetData sheetId="24">
        <row r="5">
          <cell r="L5">
            <v>680</v>
          </cell>
        </row>
        <row r="6">
          <cell r="L6">
            <v>280</v>
          </cell>
        </row>
        <row r="8">
          <cell r="L8">
            <v>506</v>
          </cell>
        </row>
        <row r="13">
          <cell r="C13" t="str">
            <v>Jefferson Abrantes dos Santos</v>
          </cell>
          <cell r="J13" t="str">
            <v>1736841-1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40120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Universidade de Brasilia</v>
          </cell>
          <cell r="F36" t="str">
            <v>Curso de doutorado vinculado a UFCG ou não</v>
          </cell>
          <cell r="K36">
            <v>40393</v>
          </cell>
        </row>
        <row r="38">
          <cell r="A38" t="str">
            <v>Tese de doutorado</v>
          </cell>
        </row>
        <row r="51">
          <cell r="L51">
            <v>400</v>
          </cell>
        </row>
        <row r="57">
          <cell r="A57" t="str">
            <v>Calculo III</v>
          </cell>
          <cell r="E57">
            <v>4</v>
          </cell>
          <cell r="F57">
            <v>36</v>
          </cell>
          <cell r="I57">
            <v>19</v>
          </cell>
          <cell r="J57">
            <v>18</v>
          </cell>
          <cell r="K57">
            <v>0</v>
          </cell>
          <cell r="L57">
            <v>1</v>
          </cell>
        </row>
        <row r="62">
          <cell r="E62">
            <v>4</v>
          </cell>
          <cell r="F62">
            <v>36</v>
          </cell>
          <cell r="G62">
            <v>70</v>
          </cell>
          <cell r="I62">
            <v>19</v>
          </cell>
          <cell r="J62">
            <v>18</v>
          </cell>
          <cell r="K62">
            <v>0</v>
          </cell>
          <cell r="L62">
            <v>1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C. O. Alves, J. A. Santos,  J. V. Gonçalves, On multiple solutions for multivalued elliptic equations under Navier boundary
conditions, Abstracts of the ICMC Summer Meeting on Differential Equations 2010 Chapter, (2010),  pp. 35-35.</v>
          </cell>
        </row>
        <row r="201">
          <cell r="B201" t="str">
            <v>Resumo publicado em anais de eventos internacionais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ICMC Summer Meeting on Differential Equations 2010 Chapter</v>
          </cell>
          <cell r="I358">
            <v>40217</v>
          </cell>
          <cell r="J358">
            <v>40219</v>
          </cell>
          <cell r="K358" t="str">
            <v>USP</v>
          </cell>
          <cell r="L358" t="str">
            <v>Internacional</v>
          </cell>
        </row>
        <row r="365">
          <cell r="A365" t="str">
            <v>Poster "On multiple solutions for multivalued elliptic equations under Navier boundary conditions"</v>
          </cell>
          <cell r="I365" t="str">
            <v>ICMC Meeting / USP-São Carlos</v>
          </cell>
          <cell r="L365">
            <v>40217</v>
          </cell>
        </row>
        <row r="406">
          <cell r="A406">
            <v>0</v>
          </cell>
          <cell r="B406">
            <v>0</v>
          </cell>
          <cell r="C406">
            <v>400</v>
          </cell>
          <cell r="D406">
            <v>36</v>
          </cell>
          <cell r="E406">
            <v>0</v>
          </cell>
          <cell r="F406">
            <v>70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506</v>
          </cell>
        </row>
      </sheetData>
      <sheetData sheetId="25">
        <row r="5">
          <cell r="L5">
            <v>1160</v>
          </cell>
        </row>
        <row r="6">
          <cell r="L6">
            <v>760</v>
          </cell>
        </row>
        <row r="8">
          <cell r="L8">
            <v>779</v>
          </cell>
        </row>
        <row r="13">
          <cell r="C13" t="str">
            <v>Jesualdo Gomes das Chagas</v>
          </cell>
          <cell r="J13" t="str">
            <v>2521330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04</v>
          </cell>
          <cell r="E57">
            <v>4</v>
          </cell>
          <cell r="F57">
            <v>60</v>
          </cell>
          <cell r="I57">
            <v>60</v>
          </cell>
          <cell r="J57">
            <v>39</v>
          </cell>
          <cell r="K57">
            <v>10</v>
          </cell>
          <cell r="L57">
            <v>11</v>
          </cell>
        </row>
        <row r="58">
          <cell r="A58" t="str">
            <v>Álgebra Linear I - T 08</v>
          </cell>
          <cell r="E58">
            <v>4</v>
          </cell>
          <cell r="F58">
            <v>60</v>
          </cell>
          <cell r="I58">
            <v>60</v>
          </cell>
          <cell r="J58">
            <v>48</v>
          </cell>
          <cell r="K58">
            <v>3</v>
          </cell>
          <cell r="L58">
            <v>9</v>
          </cell>
        </row>
        <row r="59">
          <cell r="A59" t="str">
            <v>Cálculo I  (Eng. Elétr. + Comp.) - T 03</v>
          </cell>
          <cell r="E59">
            <v>4</v>
          </cell>
          <cell r="F59">
            <v>60</v>
          </cell>
          <cell r="I59">
            <v>63</v>
          </cell>
          <cell r="J59">
            <v>29</v>
          </cell>
          <cell r="K59">
            <v>11</v>
          </cell>
          <cell r="L59">
            <v>23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183</v>
          </cell>
          <cell r="J62">
            <v>116</v>
          </cell>
          <cell r="K62">
            <v>24</v>
          </cell>
          <cell r="L62">
            <v>43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Kleber Jessivaldo Gomes das Chagas</v>
          </cell>
        </row>
        <row r="80">
          <cell r="A80" t="str">
            <v>Monitoria</v>
          </cell>
          <cell r="J80" t="str">
            <v>UFCG</v>
          </cell>
          <cell r="L80" t="str">
            <v>Concluído</v>
          </cell>
        </row>
        <row r="82">
          <cell r="A82" t="str">
            <v>Monitoria- Cálculo I</v>
          </cell>
          <cell r="G82">
            <v>40035</v>
          </cell>
          <cell r="H82">
            <v>40162</v>
          </cell>
        </row>
        <row r="85">
          <cell r="A85" t="str">
            <v>Gerônimo Barbosa Alexandre</v>
          </cell>
        </row>
        <row r="87">
          <cell r="A87" t="str">
            <v>Monitoria- Cálculo I</v>
          </cell>
          <cell r="L87" t="str">
            <v>Concluído</v>
          </cell>
        </row>
        <row r="89">
          <cell r="A89" t="str">
            <v>Monitoria</v>
          </cell>
          <cell r="G89">
            <v>40035</v>
          </cell>
          <cell r="H89">
            <v>40162</v>
          </cell>
        </row>
        <row r="92">
          <cell r="A92" t="str">
            <v>Rafael Baptista de Assis</v>
          </cell>
        </row>
        <row r="94">
          <cell r="A94" t="str">
            <v>Teoria Analítica dos Números</v>
          </cell>
          <cell r="L94" t="str">
            <v>Desistente</v>
          </cell>
        </row>
        <row r="96">
          <cell r="A96" t="str">
            <v>PIBIC</v>
          </cell>
          <cell r="G96">
            <v>40035</v>
          </cell>
          <cell r="H96">
            <v>40162</v>
          </cell>
        </row>
        <row r="104">
          <cell r="L104">
            <v>75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Membro da Comissão Assessora de Ensino da Administração Executiva Colegiada da UAME.</v>
          </cell>
          <cell r="J302">
            <v>39584</v>
          </cell>
        </row>
        <row r="320">
          <cell r="L320">
            <v>80</v>
          </cell>
        </row>
        <row r="324">
          <cell r="A324" t="str">
            <v>Graduação em Engenharia de Materias</v>
          </cell>
          <cell r="H324" t="str">
            <v>Port./UAME/022/2009</v>
          </cell>
          <cell r="J324">
            <v>39917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Mecânica</v>
          </cell>
          <cell r="H328" t="str">
            <v>Port./UAME/023/2009</v>
          </cell>
          <cell r="J328">
            <v>39917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46">
          <cell r="A346" t="str">
            <v>Participação de reuniões departamentais e de equipes de disciplina</v>
          </cell>
        </row>
        <row r="347">
          <cell r="A347" t="str">
            <v>Elaboração de provas de Matemática para o vestibular (Etapa 2)</v>
          </cell>
        </row>
        <row r="348">
          <cell r="A348" t="str">
            <v>Correção das questões discussivas do vestibular</v>
          </cell>
        </row>
        <row r="349">
          <cell r="A349" t="str">
            <v>Elaboração de provas e concurso  da prefeiturade Caturité (COMPROV)</v>
          </cell>
        </row>
        <row r="353">
          <cell r="L353">
            <v>82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75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80</v>
          </cell>
          <cell r="C409">
            <v>2</v>
          </cell>
          <cell r="D409">
            <v>82</v>
          </cell>
          <cell r="E409">
            <v>779</v>
          </cell>
        </row>
      </sheetData>
      <sheetData sheetId="26">
        <row r="5">
          <cell r="L5">
            <v>1160</v>
          </cell>
        </row>
        <row r="6">
          <cell r="L6">
            <v>760</v>
          </cell>
        </row>
        <row r="8">
          <cell r="L8">
            <v>770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II - T 01</v>
          </cell>
          <cell r="E57">
            <v>4</v>
          </cell>
          <cell r="F57">
            <v>60</v>
          </cell>
          <cell r="I57">
            <v>11</v>
          </cell>
          <cell r="J57">
            <v>5</v>
          </cell>
          <cell r="K57">
            <v>3</v>
          </cell>
          <cell r="L57">
            <v>3</v>
          </cell>
        </row>
        <row r="58">
          <cell r="A58" t="str">
            <v>Cálculo I (NOVO) - T 02</v>
          </cell>
          <cell r="E58">
            <v>4</v>
          </cell>
          <cell r="F58">
            <v>60</v>
          </cell>
          <cell r="I58">
            <v>34</v>
          </cell>
          <cell r="J58">
            <v>6</v>
          </cell>
          <cell r="K58">
            <v>19</v>
          </cell>
          <cell r="L58">
            <v>9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45</v>
          </cell>
          <cell r="J62">
            <v>11</v>
          </cell>
          <cell r="K62">
            <v>22</v>
          </cell>
          <cell r="L62">
            <v>12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João Paulo Formiga de Meneses</v>
          </cell>
        </row>
        <row r="80">
          <cell r="A80" t="str">
            <v>Iniciação às Equações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40026</v>
          </cell>
          <cell r="H82">
            <v>40390</v>
          </cell>
        </row>
        <row r="85">
          <cell r="A85" t="str">
            <v>Anderson Gleryston Silva Sousa</v>
          </cell>
        </row>
        <row r="87">
          <cell r="A87" t="str">
            <v>XXII Olimpíada Campinense de Matemática</v>
          </cell>
          <cell r="L87" t="str">
            <v>Em andamento</v>
          </cell>
        </row>
        <row r="89">
          <cell r="A89" t="str">
            <v>Extensão-PROBEX</v>
          </cell>
          <cell r="G89">
            <v>39873</v>
          </cell>
          <cell r="H89">
            <v>40169</v>
          </cell>
        </row>
        <row r="92">
          <cell r="A92" t="str">
            <v>Pedro Augusto Guedes de França</v>
          </cell>
        </row>
        <row r="94">
          <cell r="A94" t="str">
            <v>PICME/OBMEP</v>
          </cell>
          <cell r="L94" t="str">
            <v>Em andamento</v>
          </cell>
        </row>
        <row r="96">
          <cell r="A96" t="str">
            <v>Projeto Específico</v>
          </cell>
          <cell r="G96">
            <v>40026</v>
          </cell>
          <cell r="H96">
            <v>40390</v>
          </cell>
        </row>
        <row r="104">
          <cell r="L104">
            <v>180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Coordenador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3000</v>
          </cell>
        </row>
        <row r="177">
          <cell r="A177">
            <v>6000</v>
          </cell>
          <cell r="G177">
            <v>6000</v>
          </cell>
          <cell r="J177">
            <v>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Coordenador</v>
          </cell>
        </row>
        <row r="184">
          <cell r="E184" t="str">
            <v>Alunos e profs. da rede pública de ensino fundamental e médio da Paraíba</v>
          </cell>
          <cell r="I184" t="str">
            <v>UFCG</v>
          </cell>
          <cell r="K184">
            <v>235449</v>
          </cell>
        </row>
        <row r="186">
          <cell r="A186">
            <v>12000</v>
          </cell>
          <cell r="G186">
            <v>12000</v>
          </cell>
          <cell r="J186">
            <v>0</v>
          </cell>
        </row>
        <row r="196">
          <cell r="L196">
            <v>300</v>
          </cell>
        </row>
        <row r="200">
          <cell r="A200" t="str">
            <v>J. P. F. de Meneses, J. de A. Fernandes; Iniciação às Equações Diferenciais Parciais, CDROM do VI Congresso de Iniciacao Cientifica da UFCG, 2009.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71">
          <cell r="A271" t="str">
            <v>Concurso para Professor Assistente da UFERSA - Campus ANGICOS</v>
          </cell>
          <cell r="H271" t="str">
            <v>Mossoró - RN</v>
          </cell>
          <cell r="K271">
            <v>40081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12</v>
          </cell>
        </row>
        <row r="298">
          <cell r="L298">
            <v>0</v>
          </cell>
        </row>
        <row r="302">
          <cell r="A302" t="str">
            <v>Comissão de Avaliação de Estágio Probatório do Prof. Jesualdo Gomes das Chagas</v>
          </cell>
          <cell r="H302" t="str">
            <v>Port./UAME/008/06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do Prof Angelo Roncalli Furtado</v>
          </cell>
          <cell r="H306" t="str">
            <v>Port./UAME/23/2008</v>
          </cell>
          <cell r="J306">
            <v>38131</v>
          </cell>
          <cell r="K306">
            <v>40071</v>
          </cell>
        </row>
        <row r="310">
          <cell r="A310" t="str">
            <v>Comissão de Avaliação de Estágio Probatório do Prof Diogo Diniz Pereira da Silva </v>
          </cell>
          <cell r="H310" t="str">
            <v>Port./UAME/47/2009</v>
          </cell>
          <cell r="J310">
            <v>40000</v>
          </cell>
        </row>
        <row r="314">
          <cell r="A314" t="str">
            <v>Comissão de Avaliação de Estágio Probatório da Prof Severino Horácio da Silva</v>
          </cell>
          <cell r="H314" t="str">
            <v>Port./UAME/48/2009</v>
          </cell>
          <cell r="J314">
            <v>40000</v>
          </cell>
        </row>
        <row r="318">
          <cell r="A318" t="str">
            <v>Comissão de Avaliação de Progressão Funcional da Profa. Michelli Karinne Barros da Silva</v>
          </cell>
          <cell r="H318" t="str">
            <v>Port./UAME/57/2009</v>
          </cell>
          <cell r="J318">
            <v>40161</v>
          </cell>
          <cell r="K318">
            <v>40176</v>
          </cell>
        </row>
        <row r="320">
          <cell r="L320">
            <v>20</v>
          </cell>
        </row>
        <row r="324">
          <cell r="A324" t="str">
            <v>Pós-Graduação em Meteorologia</v>
          </cell>
          <cell r="H324" t="str">
            <v>Port./UAME/015/2009</v>
          </cell>
          <cell r="J324">
            <v>39917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de Produção</v>
          </cell>
          <cell r="H328" t="str">
            <v>Port./UAME/024/2009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Presidente de Mesa nas eleições para a Diretoria do CCT/UFCG</v>
          </cell>
          <cell r="J346">
            <v>40092</v>
          </cell>
          <cell r="K346">
            <v>40092</v>
          </cell>
        </row>
        <row r="353">
          <cell r="L353">
            <v>8</v>
          </cell>
        </row>
        <row r="389">
          <cell r="A389" t="str">
            <v>IMPA</v>
          </cell>
          <cell r="H389" t="str">
            <v>OBMEP</v>
          </cell>
          <cell r="K389">
            <v>40031</v>
          </cell>
          <cell r="L389">
            <v>40034</v>
          </cell>
        </row>
        <row r="390">
          <cell r="C390" t="str">
            <v>Reuniao dos coordenadores regionais da OBMEP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180</v>
          </cell>
          <cell r="H406">
            <v>0</v>
          </cell>
          <cell r="I406">
            <v>0</v>
          </cell>
          <cell r="J406">
            <v>300</v>
          </cell>
          <cell r="K406">
            <v>0</v>
          </cell>
          <cell r="L406">
            <v>12</v>
          </cell>
        </row>
        <row r="409">
          <cell r="A409">
            <v>0</v>
          </cell>
          <cell r="B409">
            <v>20</v>
          </cell>
          <cell r="C409">
            <v>10</v>
          </cell>
          <cell r="D409">
            <v>8</v>
          </cell>
          <cell r="E409">
            <v>770</v>
          </cell>
        </row>
      </sheetData>
      <sheetData sheetId="27">
        <row r="5">
          <cell r="L5">
            <v>400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José Fernando Leite Aires</v>
          </cell>
          <cell r="J13" t="str">
            <v>1545861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D15">
            <v>40164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</sheetData>
      <sheetData sheetId="28">
        <row r="5">
          <cell r="L5">
            <v>1160</v>
          </cell>
        </row>
        <row r="6">
          <cell r="L6">
            <v>760</v>
          </cell>
        </row>
        <row r="8">
          <cell r="L8">
            <v>794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37426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Vet. e Geometria Analítica - T 08</v>
          </cell>
          <cell r="E57">
            <v>4</v>
          </cell>
          <cell r="F57">
            <v>70</v>
          </cell>
          <cell r="I57">
            <v>56</v>
          </cell>
          <cell r="J57">
            <v>18</v>
          </cell>
          <cell r="K57">
            <v>19</v>
          </cell>
          <cell r="L57">
            <v>19</v>
          </cell>
        </row>
        <row r="58">
          <cell r="A58" t="str">
            <v>Mat. Aplic. à Administração I - T 02</v>
          </cell>
          <cell r="E58">
            <v>4</v>
          </cell>
          <cell r="F58">
            <v>62</v>
          </cell>
          <cell r="I58">
            <v>65</v>
          </cell>
          <cell r="J58">
            <v>38</v>
          </cell>
          <cell r="K58">
            <v>9</v>
          </cell>
          <cell r="L58">
            <v>18</v>
          </cell>
        </row>
        <row r="59">
          <cell r="A59" t="str">
            <v>Matemática Aplic. ao Design - T 01</v>
          </cell>
          <cell r="E59">
            <v>4</v>
          </cell>
          <cell r="F59">
            <v>62</v>
          </cell>
          <cell r="I59">
            <v>32</v>
          </cell>
          <cell r="J59">
            <v>19</v>
          </cell>
          <cell r="K59">
            <v>7</v>
          </cell>
          <cell r="L59">
            <v>6</v>
          </cell>
        </row>
        <row r="62">
          <cell r="E62">
            <v>12</v>
          </cell>
          <cell r="F62">
            <v>194</v>
          </cell>
          <cell r="G62">
            <v>210</v>
          </cell>
          <cell r="I62">
            <v>153</v>
          </cell>
          <cell r="J62">
            <v>75</v>
          </cell>
          <cell r="K62">
            <v>35</v>
          </cell>
          <cell r="L62">
            <v>43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Renê Diniz Freire</v>
          </cell>
        </row>
        <row r="80">
          <cell r="A80" t="str">
            <v>Monitoria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40035</v>
          </cell>
          <cell r="H82">
            <v>40169</v>
          </cell>
        </row>
        <row r="85">
          <cell r="A85" t="str">
            <v>Izabel Duarte</v>
          </cell>
        </row>
        <row r="87">
          <cell r="A87" t="str">
            <v>Monitoria</v>
          </cell>
          <cell r="L87" t="str">
            <v>Concluído</v>
          </cell>
        </row>
        <row r="89">
          <cell r="A89" t="str">
            <v>Monitoria</v>
          </cell>
          <cell r="G89">
            <v>40035</v>
          </cell>
          <cell r="H89">
            <v>40169</v>
          </cell>
        </row>
        <row r="104">
          <cell r="L104">
            <v>120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Processos de dispensas de disciplinas.</v>
          </cell>
        </row>
        <row r="347">
          <cell r="A347" t="str">
            <v>Estudo Individual</v>
          </cell>
        </row>
        <row r="353">
          <cell r="L353">
            <v>270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194</v>
          </cell>
          <cell r="E406">
            <v>0</v>
          </cell>
          <cell r="F406">
            <v>210</v>
          </cell>
          <cell r="G406">
            <v>120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270</v>
          </cell>
          <cell r="E409">
            <v>794</v>
          </cell>
        </row>
      </sheetData>
      <sheetData sheetId="29">
        <row r="5">
          <cell r="L5">
            <v>1160</v>
          </cell>
        </row>
        <row r="6">
          <cell r="L6">
            <v>760</v>
          </cell>
        </row>
        <row r="8">
          <cell r="L8">
            <v>820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</row>
        <row r="38">
          <cell r="A38" t="str">
            <v>Estudos dos Espaço LP(x) e W_{1}P(x)</v>
          </cell>
        </row>
        <row r="40">
          <cell r="A40" t="str">
            <v>UFCG</v>
          </cell>
          <cell r="F40" t="str">
            <v>Seminário Interno</v>
          </cell>
          <cell r="K40">
            <v>40035</v>
          </cell>
          <cell r="L40">
            <v>40149</v>
          </cell>
        </row>
        <row r="42">
          <cell r="A42" t="str">
            <v>Diferenciabilidade em Espaços de Banach</v>
          </cell>
        </row>
        <row r="44">
          <cell r="A44" t="str">
            <v>UFPB</v>
          </cell>
          <cell r="F44" t="str">
            <v>Preparação para o doutorado</v>
          </cell>
          <cell r="K44">
            <v>39904</v>
          </cell>
          <cell r="L44" t="str">
            <v>28/02/10</v>
          </cell>
        </row>
        <row r="46">
          <cell r="A46" t="str">
            <v>Curso de Analise Funcional</v>
          </cell>
        </row>
        <row r="51">
          <cell r="L51">
            <v>240</v>
          </cell>
        </row>
        <row r="57">
          <cell r="A57" t="str">
            <v>Cálculo Diferencial e Integral I - T 02</v>
          </cell>
          <cell r="E57">
            <v>6</v>
          </cell>
          <cell r="F57">
            <v>90</v>
          </cell>
          <cell r="I57">
            <v>60</v>
          </cell>
          <cell r="J57">
            <v>25</v>
          </cell>
          <cell r="K57">
            <v>10</v>
          </cell>
          <cell r="L57">
            <v>25</v>
          </cell>
        </row>
        <row r="58">
          <cell r="A58" t="str">
            <v>Cálculo Diferencial e Integral III - T 01</v>
          </cell>
          <cell r="E58">
            <v>6</v>
          </cell>
          <cell r="F58">
            <v>90</v>
          </cell>
          <cell r="I58">
            <v>59</v>
          </cell>
          <cell r="J58">
            <v>23</v>
          </cell>
          <cell r="K58">
            <v>11</v>
          </cell>
          <cell r="L58">
            <v>25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119</v>
          </cell>
          <cell r="J62">
            <v>48</v>
          </cell>
          <cell r="K62">
            <v>21</v>
          </cell>
          <cell r="L62">
            <v>50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Everton de Oliveira Sarmento</v>
          </cell>
        </row>
        <row r="80">
          <cell r="A80" t="str">
            <v>Cálculo Diferencial e Integral 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40050</v>
          </cell>
          <cell r="H82">
            <v>40158</v>
          </cell>
        </row>
        <row r="104">
          <cell r="L104">
            <v>30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Coordenação da disciplina Cálculo Diferencial e Integral  I</v>
          </cell>
        </row>
        <row r="248">
          <cell r="B248" t="str">
            <v>Coordenação de disciplina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Desenho Industrial</v>
          </cell>
          <cell r="H324" t="str">
            <v>Port./UAME/016/2009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Economia</v>
          </cell>
          <cell r="H328" t="str">
            <v>Port./UAME/017/2009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Parecer em processos</v>
          </cell>
        </row>
        <row r="353">
          <cell r="L353">
            <v>10</v>
          </cell>
        </row>
        <row r="358">
          <cell r="A358" t="str">
            <v>Verão 2010  - Análise Funcional</v>
          </cell>
          <cell r="I358">
            <v>40182</v>
          </cell>
          <cell r="J358">
            <v>40239</v>
          </cell>
          <cell r="K358" t="str">
            <v>UFPB</v>
          </cell>
          <cell r="L358" t="str">
            <v>Regional</v>
          </cell>
        </row>
        <row r="359">
          <cell r="A359" t="str">
            <v>V Semana de Matematica do CCT</v>
          </cell>
          <cell r="I359" t="str">
            <v>25/11/09</v>
          </cell>
          <cell r="J359" t="str">
            <v>27/11/09</v>
          </cell>
          <cell r="K359" t="str">
            <v>UFCG</v>
          </cell>
          <cell r="L359" t="str">
            <v>Regional</v>
          </cell>
        </row>
        <row r="365">
          <cell r="A365" t="str">
            <v>Diferenciabilidade em Espaços de Banach</v>
          </cell>
          <cell r="I365" t="str">
            <v>V Sem. de Mat. CCT/UFCG</v>
          </cell>
          <cell r="L365">
            <v>69727</v>
          </cell>
        </row>
        <row r="406">
          <cell r="A406">
            <v>0</v>
          </cell>
          <cell r="B406">
            <v>0</v>
          </cell>
          <cell r="C406">
            <v>240</v>
          </cell>
          <cell r="D406">
            <v>180</v>
          </cell>
          <cell r="E406">
            <v>0</v>
          </cell>
          <cell r="F406">
            <v>360</v>
          </cell>
          <cell r="G406">
            <v>30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10</v>
          </cell>
          <cell r="E409">
            <v>820</v>
          </cell>
        </row>
      </sheetData>
      <sheetData sheetId="30">
        <row r="5">
          <cell r="L5">
            <v>1160</v>
          </cell>
        </row>
        <row r="6">
          <cell r="L6">
            <v>760</v>
          </cell>
        </row>
        <row r="8">
          <cell r="L8">
            <v>822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I (NOVO) - T 01</v>
          </cell>
          <cell r="E57">
            <v>4</v>
          </cell>
          <cell r="F57">
            <v>60</v>
          </cell>
          <cell r="I57">
            <v>56</v>
          </cell>
          <cell r="J57">
            <v>22</v>
          </cell>
          <cell r="K57">
            <v>9</v>
          </cell>
          <cell r="L57">
            <v>25</v>
          </cell>
        </row>
        <row r="58">
          <cell r="A58" t="str">
            <v>O Computador c/ Instr. de Ensino - T 01</v>
          </cell>
          <cell r="E58">
            <v>4</v>
          </cell>
          <cell r="F58">
            <v>0</v>
          </cell>
          <cell r="I58">
            <v>1</v>
          </cell>
          <cell r="J58">
            <v>1</v>
          </cell>
          <cell r="K58">
            <v>0</v>
          </cell>
          <cell r="L58">
            <v>0</v>
          </cell>
        </row>
        <row r="59">
          <cell r="A59" t="str">
            <v>O Comp. c/ Instr. de Ens . (NOVO) - T 01</v>
          </cell>
          <cell r="E59">
            <v>4</v>
          </cell>
          <cell r="F59">
            <v>60</v>
          </cell>
          <cell r="I59">
            <v>8</v>
          </cell>
          <cell r="J59">
            <v>7</v>
          </cell>
          <cell r="K59">
            <v>1</v>
          </cell>
          <cell r="L59">
            <v>0</v>
          </cell>
        </row>
        <row r="60">
          <cell r="A60" t="str">
            <v>TEM (Prática de Ensino) - T 01</v>
          </cell>
          <cell r="E60">
            <v>4</v>
          </cell>
          <cell r="F60">
            <v>60</v>
          </cell>
          <cell r="I60">
            <v>5</v>
          </cell>
          <cell r="J60">
            <v>5</v>
          </cell>
          <cell r="K60">
            <v>0</v>
          </cell>
          <cell r="L60">
            <v>0</v>
          </cell>
        </row>
        <row r="62">
          <cell r="E62">
            <v>16</v>
          </cell>
          <cell r="F62">
            <v>180</v>
          </cell>
          <cell r="G62">
            <v>360</v>
          </cell>
          <cell r="I62">
            <v>70</v>
          </cell>
          <cell r="J62">
            <v>35</v>
          </cell>
          <cell r="K62">
            <v>10</v>
          </cell>
          <cell r="L62">
            <v>25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GUSTAVO BARBOSA GALINDO</v>
          </cell>
        </row>
        <row r="80">
          <cell r="A80" t="str">
            <v>MELHORIA DO ENSINO DE GRADUAÇÃO NA UAME/CCT/UFCG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40035</v>
          </cell>
          <cell r="H82">
            <v>40165</v>
          </cell>
        </row>
        <row r="104">
          <cell r="L104">
            <v>30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 de Graduação/CCT - PROGRAMAS: MONITORIA e PROLICEN</v>
          </cell>
          <cell r="H302" t="str">
            <v>Port./DCCT/003/2006</v>
          </cell>
          <cell r="J302">
            <v>38751</v>
          </cell>
          <cell r="K302">
            <v>40165</v>
          </cell>
        </row>
        <row r="306">
          <cell r="A306" t="str">
            <v>Coordenador Institucional do PIBID/UFCG</v>
          </cell>
          <cell r="H306" t="str">
            <v>Port./REITORIA/027/09</v>
          </cell>
          <cell r="J306">
            <v>39906</v>
          </cell>
          <cell r="K306">
            <v>40177</v>
          </cell>
        </row>
        <row r="310">
          <cell r="A310" t="str">
            <v>Tutor de 4 alunos</v>
          </cell>
          <cell r="H310" t="str">
            <v>Port./UAME/CG/021/09</v>
          </cell>
          <cell r="J310">
            <v>39995</v>
          </cell>
        </row>
        <row r="314">
          <cell r="A314" t="str">
            <v>Pres. da Comissão de Avaliação de Estágio Probatório (Prof. Henrique)</v>
          </cell>
          <cell r="H314" t="str">
            <v>Port./UAME/25/2008</v>
          </cell>
          <cell r="J314">
            <v>39508</v>
          </cell>
          <cell r="K314">
            <v>40056</v>
          </cell>
        </row>
        <row r="320">
          <cell r="L320">
            <v>222</v>
          </cell>
        </row>
        <row r="324">
          <cell r="A324" t="str">
            <v>Graduação em Meteorologia</v>
          </cell>
          <cell r="H324" t="str">
            <v>Port./018/UAME/2009</v>
          </cell>
          <cell r="J324">
            <v>39917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Física</v>
          </cell>
          <cell r="H328" t="str">
            <v>Port./019/UAME/2009</v>
          </cell>
          <cell r="J328">
            <v>39917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46">
          <cell r="A346" t="str">
            <v>Recepção aos alunos novatos do CCT, CEEI, CTRN/UFCG</v>
          </cell>
          <cell r="J346">
            <v>40049</v>
          </cell>
          <cell r="K346">
            <v>40049</v>
          </cell>
        </row>
        <row r="347">
          <cell r="A347" t="str">
            <v>I Encontro dos Coordenadores Institucionais do PIBID</v>
          </cell>
          <cell r="J347">
            <v>40114</v>
          </cell>
          <cell r="K347">
            <v>40115</v>
          </cell>
        </row>
        <row r="353">
          <cell r="L353">
            <v>28</v>
          </cell>
        </row>
        <row r="358">
          <cell r="A358" t="str">
            <v>Recepeção aos alunos novatos do CCT, CEEI, CTRN/UFCG</v>
          </cell>
          <cell r="I358">
            <v>40049</v>
          </cell>
          <cell r="J358">
            <v>40049</v>
          </cell>
          <cell r="K358" t="str">
            <v>UFCG</v>
          </cell>
          <cell r="L358" t="str">
            <v>Local</v>
          </cell>
        </row>
        <row r="359">
          <cell r="A359" t="str">
            <v>I Encontro dos Coordenadores Institucionais do PIBID</v>
          </cell>
          <cell r="I359">
            <v>40114</v>
          </cell>
          <cell r="J359">
            <v>40115</v>
          </cell>
          <cell r="K359" t="str">
            <v>CAPES</v>
          </cell>
          <cell r="L359" t="str">
            <v>Nacional</v>
          </cell>
        </row>
        <row r="360">
          <cell r="A360" t="str">
            <v>V Semana de Matemática do CCT</v>
          </cell>
          <cell r="I360">
            <v>40142</v>
          </cell>
          <cell r="J360">
            <v>40142</v>
          </cell>
          <cell r="K360" t="str">
            <v>UAME</v>
          </cell>
          <cell r="L360" t="str">
            <v>Regional</v>
          </cell>
        </row>
        <row r="365">
          <cell r="A365" t="str">
            <v>PIBID/UFCG: Ações realizadas e Resultados alcançadas</v>
          </cell>
          <cell r="I365" t="str">
            <v>Brasília/CAPES</v>
          </cell>
          <cell r="L365">
            <v>40115</v>
          </cell>
        </row>
        <row r="367">
          <cell r="A367" t="str">
            <v>V Sema. Mat. CCT- Palestra: " O Data-show como ferramenta auxiliar na sala de aula"</v>
          </cell>
          <cell r="I367" t="str">
            <v>UAME/CCT/UFCG</v>
          </cell>
          <cell r="L367">
            <v>40142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30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222</v>
          </cell>
          <cell r="C409">
            <v>2</v>
          </cell>
          <cell r="D409">
            <v>28</v>
          </cell>
          <cell r="E409">
            <v>822</v>
          </cell>
        </row>
      </sheetData>
      <sheetData sheetId="31">
        <row r="5">
          <cell r="L5">
            <v>1160</v>
          </cell>
        </row>
        <row r="6">
          <cell r="L6">
            <v>760</v>
          </cell>
        </row>
        <row r="8">
          <cell r="L8">
            <v>766</v>
          </cell>
        </row>
        <row r="13">
          <cell r="C13" t="str">
            <v>Luiz Antônio da Silva Medeiros</v>
          </cell>
          <cell r="J13" t="str">
            <v>1694878-3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III (Eng. Elétrica) - T 01</v>
          </cell>
          <cell r="E57">
            <v>5</v>
          </cell>
          <cell r="F57">
            <v>75</v>
          </cell>
          <cell r="I57">
            <v>80</v>
          </cell>
          <cell r="J57">
            <v>34</v>
          </cell>
          <cell r="K57">
            <v>15</v>
          </cell>
          <cell r="L57">
            <v>31</v>
          </cell>
        </row>
        <row r="58">
          <cell r="A58" t="str">
            <v>Cálculo III (NOVO) - T 01</v>
          </cell>
          <cell r="E58">
            <v>4</v>
          </cell>
          <cell r="F58">
            <v>60</v>
          </cell>
          <cell r="I58">
            <v>45</v>
          </cell>
          <cell r="J58">
            <v>14</v>
          </cell>
          <cell r="K58">
            <v>23</v>
          </cell>
          <cell r="L58">
            <v>8</v>
          </cell>
        </row>
        <row r="59">
          <cell r="A59" t="str">
            <v>Cálculo III  - T01</v>
          </cell>
          <cell r="E59">
            <v>6</v>
          </cell>
          <cell r="F59">
            <v>90</v>
          </cell>
          <cell r="I59">
            <v>39</v>
          </cell>
          <cell r="J59">
            <v>26</v>
          </cell>
          <cell r="K59">
            <v>5</v>
          </cell>
          <cell r="L59">
            <v>8</v>
          </cell>
        </row>
        <row r="62">
          <cell r="E62">
            <v>15</v>
          </cell>
          <cell r="F62">
            <v>225</v>
          </cell>
          <cell r="G62">
            <v>300</v>
          </cell>
          <cell r="I62">
            <v>164</v>
          </cell>
          <cell r="J62">
            <v>74</v>
          </cell>
          <cell r="K62">
            <v>43</v>
          </cell>
          <cell r="L62">
            <v>47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Vinicius de Menezes Barros</v>
          </cell>
        </row>
        <row r="80">
          <cell r="A80" t="str">
            <v>Métodos Computacionais de Otimização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40026</v>
          </cell>
          <cell r="H82">
            <v>40391</v>
          </cell>
        </row>
        <row r="104">
          <cell r="L104">
            <v>100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Praça da Engenharia Uma Proposta de Interação com o Ensino Médio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Ensino/Pesquisa</v>
          </cell>
          <cell r="D173" t="str">
            <v>FINEP</v>
          </cell>
          <cell r="H173" t="str">
            <v>Colaborador </v>
          </cell>
        </row>
        <row r="175">
          <cell r="E175" t="str">
            <v>Escolas Públicas do Ensino Médio</v>
          </cell>
          <cell r="I175" t="str">
            <v>UFCG</v>
          </cell>
          <cell r="K175">
            <v>12000</v>
          </cell>
        </row>
        <row r="177">
          <cell r="A177">
            <v>497888.18</v>
          </cell>
        </row>
        <row r="196">
          <cell r="L196">
            <v>75</v>
          </cell>
        </row>
        <row r="200">
          <cell r="A200" t="str">
            <v>B. V. M. Barros, L. A. S. Medeiros, Condição primais de otimalidade de um problema de programação linear, V Semana Mat. CCT, 2009. 
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Tutor da discente Raylla Sabino Reges</v>
          </cell>
          <cell r="H302" t="str">
            <v>Portaria UFCG/CCT/UAME/CG N 023/2009</v>
          </cell>
          <cell r="J302">
            <v>39995</v>
          </cell>
        </row>
        <row r="306">
          <cell r="A306" t="str">
            <v>Tutor do discente Poliana Franque de Oliveira</v>
          </cell>
          <cell r="H306" t="str">
            <v>Portaria UFCG/CCT/UAME/CG N 023/2009</v>
          </cell>
          <cell r="J306">
            <v>39995</v>
          </cell>
        </row>
        <row r="310">
          <cell r="A310" t="str">
            <v>Tutor da discente Janaina Nunes de Paula</v>
          </cell>
          <cell r="H310" t="str">
            <v>Portaria UFCG/CCT/UAME/CG N 023/2009</v>
          </cell>
          <cell r="J310">
            <v>39995</v>
          </cell>
        </row>
        <row r="314">
          <cell r="A314" t="str">
            <v>Tutor do discente Leonardo Dias da Silva</v>
          </cell>
          <cell r="H314" t="str">
            <v>Portaria UFCG/CCT/UAME/CG N 023/2009</v>
          </cell>
          <cell r="J314">
            <v>39995</v>
          </cell>
        </row>
        <row r="320">
          <cell r="L320">
            <v>16</v>
          </cell>
        </row>
        <row r="324">
          <cell r="A324" t="str">
            <v>Graduação em Administração</v>
          </cell>
          <cell r="H324" t="str">
            <v>Port./UAME/021/2009</v>
          </cell>
          <cell r="J324">
            <v>39910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0</v>
          </cell>
        </row>
        <row r="346">
          <cell r="A346" t="str">
            <v>Comissao Organizadora da V Semana de Matematica do CCT</v>
          </cell>
          <cell r="J346">
            <v>39821</v>
          </cell>
          <cell r="K346" t="str">
            <v>30/11/09</v>
          </cell>
        </row>
        <row r="353">
          <cell r="L353">
            <v>50</v>
          </cell>
        </row>
        <row r="358">
          <cell r="A358" t="str">
            <v>V Semana da Matemática do CCT</v>
          </cell>
          <cell r="I358">
            <v>39869</v>
          </cell>
          <cell r="J358">
            <v>39871</v>
          </cell>
          <cell r="K358" t="str">
            <v>UFCG</v>
          </cell>
          <cell r="L358" t="str">
            <v>Regional</v>
          </cell>
        </row>
        <row r="365">
          <cell r="A365" t="str">
            <v>I Jornada da praça das Engenharias nas Escolas</v>
          </cell>
          <cell r="I365" t="str">
            <v>Centro de Extensão</v>
          </cell>
          <cell r="L365">
            <v>40055</v>
          </cell>
        </row>
        <row r="366">
          <cell r="A366" t="str">
            <v>II Jornada da praça das Engenharias nas Escolas</v>
          </cell>
          <cell r="I366" t="str">
            <v>Centro de Extensão</v>
          </cell>
          <cell r="L366">
            <v>40147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225</v>
          </cell>
          <cell r="E406">
            <v>0</v>
          </cell>
          <cell r="F406">
            <v>300</v>
          </cell>
          <cell r="G406">
            <v>100</v>
          </cell>
          <cell r="H406">
            <v>0</v>
          </cell>
          <cell r="I406">
            <v>0</v>
          </cell>
          <cell r="J406">
            <v>75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16</v>
          </cell>
          <cell r="C409">
            <v>0</v>
          </cell>
          <cell r="D409">
            <v>50</v>
          </cell>
          <cell r="E409">
            <v>766</v>
          </cell>
        </row>
      </sheetData>
      <sheetData sheetId="32">
        <row r="5">
          <cell r="L5">
            <v>1160</v>
          </cell>
        </row>
        <row r="6">
          <cell r="L6">
            <v>760</v>
          </cell>
        </row>
        <row r="8">
          <cell r="L8">
            <v>762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Lineares - T 01</v>
          </cell>
          <cell r="E57">
            <v>4</v>
          </cell>
          <cell r="F57">
            <v>60</v>
          </cell>
          <cell r="I57">
            <v>68</v>
          </cell>
          <cell r="J57">
            <v>47</v>
          </cell>
          <cell r="K57">
            <v>10</v>
          </cell>
          <cell r="L57">
            <v>11</v>
          </cell>
        </row>
        <row r="58">
          <cell r="A58" t="str">
            <v>Equações Diferenciais Lineares - T 02</v>
          </cell>
          <cell r="E58">
            <v>4</v>
          </cell>
          <cell r="F58">
            <v>60</v>
          </cell>
          <cell r="I58">
            <v>55</v>
          </cell>
          <cell r="J58">
            <v>30</v>
          </cell>
          <cell r="K58">
            <v>6</v>
          </cell>
          <cell r="L58">
            <v>19</v>
          </cell>
        </row>
        <row r="59">
          <cell r="A59" t="str">
            <v>Int. à História da Matemática - T 01</v>
          </cell>
          <cell r="E59">
            <v>4</v>
          </cell>
          <cell r="F59">
            <v>60</v>
          </cell>
          <cell r="I59">
            <v>12</v>
          </cell>
          <cell r="J59">
            <v>11</v>
          </cell>
          <cell r="K59">
            <v>1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480</v>
          </cell>
          <cell r="I62">
            <v>135</v>
          </cell>
          <cell r="J62">
            <v>88</v>
          </cell>
          <cell r="K62">
            <v>17</v>
          </cell>
          <cell r="L62">
            <v>30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Israel Buriti Galvão</v>
          </cell>
        </row>
        <row r="80">
          <cell r="A80" t="str">
            <v>Iniciação Científica/Equações Diferenciais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Projeto Específico</v>
          </cell>
          <cell r="G82">
            <v>39661</v>
          </cell>
          <cell r="H82">
            <v>40056</v>
          </cell>
        </row>
        <row r="85">
          <cell r="A85" t="str">
            <v>Francisco Galdino Júnior</v>
          </cell>
        </row>
        <row r="87">
          <cell r="A87" t="str">
            <v>Melhoria do Ensino de Graduação no CCT/UFCG ( Equações Diferenciais Lineares )</v>
          </cell>
          <cell r="L87" t="str">
            <v>Concluído</v>
          </cell>
        </row>
        <row r="89">
          <cell r="A89" t="str">
            <v>Monitoria</v>
          </cell>
          <cell r="G89">
            <v>40035</v>
          </cell>
          <cell r="H89">
            <v>40154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 0040001</v>
          </cell>
          <cell r="H173" t="str">
            <v>Colaborador </v>
          </cell>
        </row>
        <row r="175">
          <cell r="E175" t="str">
            <v>Alunos e Professores das redes pública e privada de ensino fundamental e m´dio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00">
          <cell r="A200" t="str">
            <v>I. B. Galvão, F. J. S. de A. Correia, L. M. de A. Neto; O Princípio do Máximo Aplicado à Equação de Laplace, CDROM do VI Congresso de Iniciacao Cientifica da UFCG, 2009.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Avaliação de Docente do estágio probatório</v>
          </cell>
          <cell r="H302" t="str">
            <v>Portaria 25/2008</v>
          </cell>
          <cell r="J302">
            <v>39508</v>
          </cell>
          <cell r="K302">
            <v>40056</v>
          </cell>
        </row>
        <row r="306">
          <cell r="A306" t="str">
            <v>Comissão de Avaliação de Progressão Funcional</v>
          </cell>
          <cell r="H306" t="str">
            <v>Portaria 49/2009</v>
          </cell>
          <cell r="J306">
            <v>40004</v>
          </cell>
          <cell r="K306">
            <v>40019</v>
          </cell>
        </row>
        <row r="310">
          <cell r="A310" t="str">
            <v>Comissão de Avaliação dos Projetos Pedagógicos do CCT/UFCG</v>
          </cell>
          <cell r="H310" t="str">
            <v>Portaria</v>
          </cell>
        </row>
        <row r="320">
          <cell r="L320">
            <v>10</v>
          </cell>
        </row>
        <row r="324">
          <cell r="A324" t="str">
            <v>Graduação em Física</v>
          </cell>
          <cell r="H324" t="str">
            <v>Port./UAME/019/2009</v>
          </cell>
          <cell r="J324">
            <v>39910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Elétrica</v>
          </cell>
          <cell r="H328" t="str">
            <v>Port./UAME/020/2009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Reuniões da Unidade Acadêmica</v>
          </cell>
        </row>
        <row r="353">
          <cell r="L353">
            <v>12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480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10</v>
          </cell>
          <cell r="C409">
            <v>0</v>
          </cell>
          <cell r="D409">
            <v>12</v>
          </cell>
          <cell r="E409">
            <v>762</v>
          </cell>
        </row>
      </sheetData>
      <sheetData sheetId="33">
        <row r="5">
          <cell r="L5">
            <v>1160</v>
          </cell>
        </row>
        <row r="6">
          <cell r="L6">
            <v>760</v>
          </cell>
        </row>
        <row r="8">
          <cell r="L8">
            <v>882</v>
          </cell>
        </row>
        <row r="13">
          <cell r="C13" t="str">
            <v>Marcelo Carvalho Ferreira</v>
          </cell>
          <cell r="J13" t="str">
            <v>2544479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39114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40035</v>
          </cell>
          <cell r="L36">
            <v>40165</v>
          </cell>
        </row>
        <row r="38">
          <cell r="A38" t="str">
            <v>O estudo dos espaços L^{p(x)} e W^{1,p(x)}</v>
          </cell>
        </row>
        <row r="40">
          <cell r="A40" t="str">
            <v>UFCG</v>
          </cell>
          <cell r="F40" t="str">
            <v>Seminário Interno</v>
          </cell>
          <cell r="K40">
            <v>40035</v>
          </cell>
          <cell r="L40">
            <v>40165</v>
          </cell>
        </row>
        <row r="42">
          <cell r="A42" t="str">
            <v>Diferenciabilidade em espaços de Banach</v>
          </cell>
        </row>
        <row r="44">
          <cell r="A44" t="str">
            <v>UFPB</v>
          </cell>
          <cell r="F44" t="str">
            <v>Preparação para o doutorado</v>
          </cell>
          <cell r="K44">
            <v>40269</v>
          </cell>
          <cell r="L44" t="str">
            <v>28/02/10</v>
          </cell>
        </row>
        <row r="46">
          <cell r="A46" t="str">
            <v>Curso de Analise Funcional</v>
          </cell>
        </row>
        <row r="51">
          <cell r="L51">
            <v>240</v>
          </cell>
        </row>
        <row r="57">
          <cell r="A57" t="str">
            <v>Métodos Quantitativos II - T 01</v>
          </cell>
          <cell r="E57">
            <v>4</v>
          </cell>
          <cell r="F57">
            <v>60</v>
          </cell>
          <cell r="I57">
            <v>40</v>
          </cell>
          <cell r="J57">
            <v>16</v>
          </cell>
          <cell r="K57">
            <v>16</v>
          </cell>
          <cell r="L57">
            <v>8</v>
          </cell>
        </row>
        <row r="58">
          <cell r="A58" t="str">
            <v>Mat. Aplic. à Administração II - T 01</v>
          </cell>
          <cell r="E58">
            <v>4</v>
          </cell>
          <cell r="F58">
            <v>60</v>
          </cell>
          <cell r="I58">
            <v>41</v>
          </cell>
          <cell r="J58">
            <v>30</v>
          </cell>
          <cell r="K58">
            <v>4</v>
          </cell>
          <cell r="L58">
            <v>7</v>
          </cell>
        </row>
        <row r="59">
          <cell r="A59" t="str">
            <v>Variáveis Complexas - T 01</v>
          </cell>
          <cell r="E59">
            <v>4</v>
          </cell>
          <cell r="F59">
            <v>60</v>
          </cell>
          <cell r="I59">
            <v>64</v>
          </cell>
          <cell r="J59">
            <v>46</v>
          </cell>
          <cell r="K59">
            <v>3</v>
          </cell>
          <cell r="L59">
            <v>15</v>
          </cell>
        </row>
        <row r="62">
          <cell r="E62">
            <v>12</v>
          </cell>
          <cell r="F62">
            <v>180</v>
          </cell>
          <cell r="G62">
            <v>450</v>
          </cell>
          <cell r="I62">
            <v>145</v>
          </cell>
          <cell r="J62">
            <v>92</v>
          </cell>
          <cell r="K62">
            <v>23</v>
          </cell>
          <cell r="L62">
            <v>30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Nailton Souza da Silva</v>
          </cell>
        </row>
        <row r="80">
          <cell r="L80" t="str">
            <v>Em andamento</v>
          </cell>
        </row>
        <row r="82">
          <cell r="A82" t="str">
            <v>Tutoria</v>
          </cell>
        </row>
        <row r="104">
          <cell r="L104">
            <v>2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Elétrica</v>
          </cell>
          <cell r="H324" t="str">
            <v>Port./UAME/020/2009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Civil</v>
          </cell>
          <cell r="H328" t="str">
            <v>Port./UAME/013/2009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Relator de alguns processos de solicitação de dispensa de disciplina</v>
          </cell>
        </row>
        <row r="347">
          <cell r="A347" t="str">
            <v>Membro de mesa receptora de votos no processo eleitoral para eleição dos coordenadores da Administração Executiva Colegiada da UAME </v>
          </cell>
          <cell r="J347">
            <v>40136</v>
          </cell>
          <cell r="K347">
            <v>40136</v>
          </cell>
        </row>
        <row r="353">
          <cell r="L353">
            <v>10</v>
          </cell>
        </row>
        <row r="358">
          <cell r="A358" t="str">
            <v>V Semana da Matemática </v>
          </cell>
          <cell r="I358">
            <v>40142</v>
          </cell>
          <cell r="J358">
            <v>39960</v>
          </cell>
          <cell r="K358" t="str">
            <v>UFCG</v>
          </cell>
          <cell r="L358" t="str">
            <v>Regional</v>
          </cell>
        </row>
        <row r="359">
          <cell r="A359" t="str">
            <v>Curso de Analise Funciona na Escola de Verão 2010</v>
          </cell>
          <cell r="I359">
            <v>40182</v>
          </cell>
          <cell r="J359">
            <v>40235</v>
          </cell>
          <cell r="K359" t="str">
            <v>UFPB</v>
          </cell>
          <cell r="L359" t="str">
            <v>Regional</v>
          </cell>
        </row>
        <row r="365">
          <cell r="A365" t="str">
            <v>Minicurso "Diferenciabilidade em Espaços  de Banach "</v>
          </cell>
          <cell r="I365" t="str">
            <v>V Sem. Mat. CCT-UFCG</v>
          </cell>
          <cell r="L365" t="str">
            <v>26/11/09</v>
          </cell>
        </row>
        <row r="406">
          <cell r="A406">
            <v>0</v>
          </cell>
          <cell r="B406">
            <v>0</v>
          </cell>
          <cell r="C406">
            <v>240</v>
          </cell>
          <cell r="D406">
            <v>180</v>
          </cell>
          <cell r="E406">
            <v>0</v>
          </cell>
          <cell r="F406">
            <v>450</v>
          </cell>
          <cell r="G406">
            <v>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10</v>
          </cell>
          <cell r="E409">
            <v>882</v>
          </cell>
        </row>
      </sheetData>
      <sheetData sheetId="34">
        <row r="5">
          <cell r="L5">
            <v>1160</v>
          </cell>
        </row>
        <row r="6">
          <cell r="L6">
            <v>760</v>
          </cell>
        </row>
        <row r="8">
          <cell r="L8">
            <v>802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02</v>
          </cell>
          <cell r="E57">
            <v>6</v>
          </cell>
          <cell r="F57">
            <v>90</v>
          </cell>
          <cell r="I57">
            <v>60</v>
          </cell>
          <cell r="J57">
            <v>42</v>
          </cell>
          <cell r="K57">
            <v>8</v>
          </cell>
          <cell r="L57">
            <v>10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60</v>
          </cell>
          <cell r="J62">
            <v>42</v>
          </cell>
          <cell r="K62">
            <v>8</v>
          </cell>
          <cell r="L62">
            <v>10</v>
          </cell>
          <cell r="O62">
            <v>1</v>
          </cell>
        </row>
        <row r="69">
          <cell r="A69" t="str">
            <v>Análise Real</v>
          </cell>
          <cell r="E69">
            <v>4</v>
          </cell>
          <cell r="F69">
            <v>60</v>
          </cell>
          <cell r="I69">
            <v>3</v>
          </cell>
          <cell r="J69">
            <v>2</v>
          </cell>
          <cell r="K69">
            <v>0</v>
          </cell>
          <cell r="L69">
            <v>1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3</v>
          </cell>
          <cell r="J74">
            <v>2</v>
          </cell>
          <cell r="K74">
            <v>0</v>
          </cell>
          <cell r="L74">
            <v>1</v>
          </cell>
          <cell r="O74">
            <v>1</v>
          </cell>
        </row>
        <row r="104">
          <cell r="L104">
            <v>0</v>
          </cell>
        </row>
        <row r="110">
          <cell r="A110" t="str">
            <v>Sheyla Silva Marinho</v>
          </cell>
        </row>
        <row r="112">
          <cell r="A112" t="str">
            <v>Equações Diferenciais Parciais</v>
          </cell>
          <cell r="J112" t="str">
            <v>CAPES</v>
          </cell>
        </row>
        <row r="114">
          <cell r="G114">
            <v>39783</v>
          </cell>
          <cell r="H114">
            <v>40237</v>
          </cell>
        </row>
        <row r="136">
          <cell r="L136">
            <v>120</v>
          </cell>
        </row>
        <row r="140">
          <cell r="A140" t="str">
            <v>Pesquisa em Equações Diferenciais Parciais (Bolsa PQ - CNPQ 302 650/2008-3)</v>
          </cell>
          <cell r="I140" t="str">
            <v>CNPq</v>
          </cell>
          <cell r="K140" t="str">
            <v>Em andamento</v>
          </cell>
        </row>
        <row r="142">
          <cell r="A142" t="str">
            <v>Equações Diferenciais Parciais</v>
          </cell>
          <cell r="H142" t="str">
            <v>Coordenador</v>
          </cell>
          <cell r="J142">
            <v>39873</v>
          </cell>
          <cell r="K142">
            <v>40967</v>
          </cell>
        </row>
        <row r="154">
          <cell r="A154" t="str">
            <v>Projeto PROCAD 024/2007 – Equipe Associada 2 - UFCG </v>
          </cell>
          <cell r="I154" t="str">
            <v>CAPES</v>
          </cell>
          <cell r="K154" t="str">
            <v>Em andamento</v>
          </cell>
        </row>
        <row r="156">
          <cell r="A156" t="str">
            <v>Equações Diferenciais Parciais</v>
          </cell>
          <cell r="H156" t="str">
            <v>Coordenador</v>
          </cell>
          <cell r="J156">
            <v>39722</v>
          </cell>
          <cell r="K156">
            <v>41191</v>
          </cell>
        </row>
        <row r="158">
          <cell r="A158">
            <v>91804</v>
          </cell>
          <cell r="D158">
            <v>22951</v>
          </cell>
        </row>
        <row r="166">
          <cell r="L166">
            <v>360</v>
          </cell>
        </row>
        <row r="196">
          <cell r="L196">
            <v>0</v>
          </cell>
        </row>
        <row r="200">
          <cell r="A200" t="str">
            <v>E. A. Lima Júnior, M. A. S. Souto; Equações Diferenciais Parcias e a  Solução do Problema de Dirichlet, CDROM do VI Congresso de Iniciacao Cientifica da UFCG, 2009.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Avaliação p/ Progressão Funcional para a Classe de Professor Associado</v>
          </cell>
          <cell r="H302" t="str">
            <v>Port. GR/090/2007</v>
          </cell>
          <cell r="J302">
            <v>38959</v>
          </cell>
          <cell r="K302">
            <v>39351</v>
          </cell>
        </row>
        <row r="306">
          <cell r="A306" t="str">
            <v>Comissão de Avaliação de Estágio Probatório da Prof. (Claudianor)</v>
          </cell>
          <cell r="H306" t="str">
            <v>Port./UAME/004/06</v>
          </cell>
          <cell r="J306">
            <v>38947</v>
          </cell>
          <cell r="K306">
            <v>40042</v>
          </cell>
        </row>
        <row r="320">
          <cell r="L320">
            <v>8</v>
          </cell>
        </row>
        <row r="324">
          <cell r="A324" t="str">
            <v>Pós-Graduação em Matemática</v>
          </cell>
          <cell r="H324" t="str">
            <v>Port.43/2009</v>
          </cell>
          <cell r="J324">
            <v>39965</v>
          </cell>
        </row>
        <row r="325">
          <cell r="B325" t="str">
            <v>Participação em Colegiado de Curso como membro suplente</v>
          </cell>
        </row>
        <row r="328">
          <cell r="A328" t="str">
            <v>Graduacao em Matemática</v>
          </cell>
        </row>
        <row r="329">
          <cell r="B329" t="str">
            <v>Participação em Colegiado de Curso como membro suplente</v>
          </cell>
        </row>
        <row r="342">
          <cell r="L342">
            <v>12</v>
          </cell>
        </row>
        <row r="346">
          <cell r="A346" t="str">
            <v>Part. no Progr. Interdepartamental de Tec. em Petr. e Gás  ANP/PRH-25</v>
          </cell>
          <cell r="J346">
            <v>37288</v>
          </cell>
        </row>
        <row r="353">
          <cell r="L353">
            <v>2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65">
          <cell r="A365" t="str">
            <v>Minicurso: " Construção com régua e compasso  "</v>
          </cell>
          <cell r="I365" t="str">
            <v>V Sem. Mat. CCT - UFCG</v>
          </cell>
          <cell r="L365" t="str">
            <v>26/11/09</v>
          </cell>
        </row>
        <row r="372">
          <cell r="A372" t="str">
            <v>Everaldo Souto Medeiros</v>
          </cell>
          <cell r="F372" t="str">
            <v>UFPB</v>
          </cell>
          <cell r="H372" t="str">
            <v>UFCG</v>
          </cell>
          <cell r="K372" t="str">
            <v>25/11/09</v>
          </cell>
          <cell r="L372" t="str">
            <v>26/11/09</v>
          </cell>
        </row>
        <row r="373">
          <cell r="C373" t="str">
            <v>Com. na V Sem. de Mat. CCT: "Existência e multiplicidade de solução para um problema elíptico quasilinear"</v>
          </cell>
        </row>
        <row r="376">
          <cell r="A376" t="str">
            <v>Uberlandio Severo </v>
          </cell>
          <cell r="F376" t="str">
            <v>UFPB</v>
          </cell>
          <cell r="H376" t="str">
            <v>UFCG</v>
          </cell>
          <cell r="K376" t="str">
            <v>25/11/09</v>
          </cell>
          <cell r="L376" t="str">
            <v>25/11/09</v>
          </cell>
        </row>
        <row r="377">
          <cell r="C377" t="str">
            <v>Com. na V Sem. de Mat. CCT: "Sobre uma Extensão de um Lema de Lions e uma Aplicação"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60</v>
          </cell>
          <cell r="F406">
            <v>150</v>
          </cell>
          <cell r="G406">
            <v>0</v>
          </cell>
          <cell r="H406">
            <v>120</v>
          </cell>
          <cell r="I406">
            <v>360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8</v>
          </cell>
          <cell r="C409">
            <v>12</v>
          </cell>
          <cell r="D409">
            <v>2</v>
          </cell>
          <cell r="E409">
            <v>802</v>
          </cell>
        </row>
      </sheetData>
      <sheetData sheetId="35">
        <row r="5">
          <cell r="L5">
            <v>1160</v>
          </cell>
        </row>
        <row r="6">
          <cell r="L6">
            <v>760</v>
          </cell>
        </row>
        <row r="8">
          <cell r="L8">
            <v>994</v>
          </cell>
        </row>
        <row r="13">
          <cell r="C13" t="str">
            <v>Michelli Karinne Barros da Silva</v>
          </cell>
          <cell r="J13" t="str">
            <v>15462941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38943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39904</v>
          </cell>
        </row>
        <row r="38">
          <cell r="A38" t="str">
            <v>Estudo do modelo Tobit t-Student</v>
          </cell>
        </row>
        <row r="40">
          <cell r="A40" t="str">
            <v>UFCG</v>
          </cell>
          <cell r="F40" t="str">
            <v>Estudo Individual</v>
          </cell>
          <cell r="K40" t="str">
            <v>01/0409</v>
          </cell>
        </row>
        <row r="42">
          <cell r="A42" t="str">
            <v>Fração de cura para modelos Birnbaum-Saunders</v>
          </cell>
        </row>
        <row r="51">
          <cell r="L51">
            <v>200</v>
          </cell>
        </row>
        <row r="57">
          <cell r="A57" t="str">
            <v>Métodos Estatísticos - T 01</v>
          </cell>
          <cell r="E57">
            <v>4</v>
          </cell>
          <cell r="F57">
            <v>60</v>
          </cell>
          <cell r="I57">
            <v>21</v>
          </cell>
          <cell r="J57">
            <v>14</v>
          </cell>
          <cell r="K57">
            <v>4</v>
          </cell>
          <cell r="L57">
            <v>3</v>
          </cell>
        </row>
        <row r="58">
          <cell r="A58" t="str">
            <v>TE (Métodos Estatísticos) - T 01</v>
          </cell>
          <cell r="E58">
            <v>4</v>
          </cell>
          <cell r="F58">
            <v>60</v>
          </cell>
          <cell r="I58">
            <v>3</v>
          </cell>
          <cell r="J58">
            <v>2</v>
          </cell>
          <cell r="K58">
            <v>1</v>
          </cell>
          <cell r="L58">
            <v>0</v>
          </cell>
        </row>
        <row r="59">
          <cell r="A59" t="str">
            <v>Confiabilidade de Sistemas- T01</v>
          </cell>
          <cell r="E59">
            <v>4</v>
          </cell>
          <cell r="F59">
            <v>60</v>
          </cell>
          <cell r="I59">
            <v>14</v>
          </cell>
          <cell r="J59">
            <v>9</v>
          </cell>
          <cell r="K59">
            <v>4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210</v>
          </cell>
          <cell r="I62">
            <v>38</v>
          </cell>
          <cell r="J62">
            <v>25</v>
          </cell>
          <cell r="K62">
            <v>9</v>
          </cell>
          <cell r="L62">
            <v>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7">
          <cell r="A147" t="str">
            <v>Modelos Birnbaum-Saunders generalizados</v>
          </cell>
          <cell r="I147" t="str">
            <v>CNPq</v>
          </cell>
          <cell r="K147" t="str">
            <v>Em andamento</v>
          </cell>
        </row>
        <row r="149">
          <cell r="A149" t="str">
            <v>Regressão</v>
          </cell>
          <cell r="H149" t="str">
            <v>Coordenador</v>
          </cell>
        </row>
        <row r="151">
          <cell r="A151">
            <v>16000</v>
          </cell>
          <cell r="D151">
            <v>16000</v>
          </cell>
          <cell r="G151">
            <v>9461.54</v>
          </cell>
          <cell r="J151">
            <v>6538.46</v>
          </cell>
        </row>
        <row r="154">
          <cell r="A154" t="str">
            <v>Análise Unificada via H-verossimilhanças dos MLG's Modelos comEfeitos Aleatórios</v>
          </cell>
          <cell r="I154" t="str">
            <v>Não há</v>
          </cell>
          <cell r="K154" t="str">
            <v>Em andamento</v>
          </cell>
        </row>
        <row r="156">
          <cell r="A156" t="str">
            <v>Regressão</v>
          </cell>
          <cell r="H156" t="str">
            <v>Participante</v>
          </cell>
        </row>
        <row r="166">
          <cell r="L166">
            <v>300</v>
          </cell>
        </row>
        <row r="196">
          <cell r="L196">
            <v>0</v>
          </cell>
        </row>
        <row r="200">
          <cell r="A200" t="str">
            <v>R. B. de Assis, M. K. Barros; Modelos de Regressão log-Birnbaum-Saunders, CDROM do VI Congresso de Iniciacao Cientifica da UFCG, 2009.</v>
          </cell>
        </row>
        <row r="201">
          <cell r="B201" t="str">
            <v>Trabalho completo publicado em anais de eventos locais</v>
          </cell>
        </row>
        <row r="267">
          <cell r="L267">
            <v>20</v>
          </cell>
        </row>
        <row r="271">
          <cell r="A271" t="str">
            <v>Processo de seleção de alunos para o PPGMat</v>
          </cell>
          <cell r="H271" t="str">
            <v>UAME/UFCG</v>
          </cell>
        </row>
        <row r="272">
          <cell r="B272" t="str">
            <v>Banca de seleção de alunos para o mestrado</v>
          </cell>
        </row>
        <row r="274">
          <cell r="A274" t="str">
            <v>Defesa do aluno Manoel Ferreira dos Santos</v>
          </cell>
          <cell r="H274" t="str">
            <v>DE/UFPE</v>
          </cell>
          <cell r="K274">
            <v>40232</v>
          </cell>
        </row>
        <row r="275">
          <cell r="B275" t="str">
            <v>Banca examinadora de dissertação</v>
          </cell>
        </row>
        <row r="277">
          <cell r="A277" t="str">
            <v>Defesa do aluno Jeremias da Silva Leão</v>
          </cell>
          <cell r="H277" t="str">
            <v>DE/UFPE</v>
          </cell>
          <cell r="K277">
            <v>40232</v>
          </cell>
        </row>
        <row r="278">
          <cell r="B278" t="str">
            <v>Banca examinadora de dissertação</v>
          </cell>
        </row>
        <row r="280">
          <cell r="A280" t="str">
            <v>Membro da Comissão de Avaliação e Bolsas dos Alunos do PPGMat</v>
          </cell>
          <cell r="H280" t="str">
            <v>UAME/UFCG</v>
          </cell>
        </row>
        <row r="291">
          <cell r="L291">
            <v>74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Minas</v>
          </cell>
          <cell r="H324" t="str">
            <v>Port./UAME/017/2007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Computação</v>
          </cell>
          <cell r="H328" t="str">
            <v>Port./UAME/018/2007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32">
          <cell r="A332" t="str">
            <v>Pós-Graduação em Matemática</v>
          </cell>
          <cell r="H332" t="str">
            <v>Port./UAME/25/2009</v>
          </cell>
        </row>
        <row r="333">
          <cell r="B333" t="str">
            <v>Participação em Colegiado de Curso como membro titular, exceto membro nato</v>
          </cell>
        </row>
        <row r="342">
          <cell r="L342">
            <v>10</v>
          </cell>
        </row>
        <row r="346">
          <cell r="A346" t="str">
            <v>Participação da comissão de elaboração do PPC do curso de Estatística</v>
          </cell>
          <cell r="J346">
            <v>39650</v>
          </cell>
        </row>
        <row r="353">
          <cell r="L353">
            <v>0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365">
          <cell r="A365" t="str">
            <v>Modelos de Regressão t-Student log-Birnbaum-Saunders </v>
          </cell>
          <cell r="I365" t="str">
            <v>DE/UFPE</v>
          </cell>
          <cell r="L365">
            <v>40086</v>
          </cell>
        </row>
        <row r="389">
          <cell r="A389" t="str">
            <v>Universidade Federal de Pernambuco</v>
          </cell>
          <cell r="H389" t="str">
            <v>DE/UFPE</v>
          </cell>
          <cell r="K389">
            <v>40084</v>
          </cell>
          <cell r="L389">
            <v>40088</v>
          </cell>
        </row>
        <row r="390">
          <cell r="C390" t="str">
            <v>Ministrar seminário e desenvolver projeto de pesquisa com a Professora Patrícia Leone Espinheira</v>
          </cell>
        </row>
        <row r="406">
          <cell r="A406">
            <v>0</v>
          </cell>
          <cell r="B406">
            <v>0</v>
          </cell>
          <cell r="C406">
            <v>200</v>
          </cell>
          <cell r="D406">
            <v>180</v>
          </cell>
          <cell r="E406">
            <v>0</v>
          </cell>
          <cell r="F406">
            <v>210</v>
          </cell>
          <cell r="G406">
            <v>0</v>
          </cell>
          <cell r="H406">
            <v>0</v>
          </cell>
          <cell r="I406">
            <v>300</v>
          </cell>
          <cell r="J406">
            <v>0</v>
          </cell>
          <cell r="K406">
            <v>20</v>
          </cell>
          <cell r="L406">
            <v>74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0</v>
          </cell>
          <cell r="E409">
            <v>994</v>
          </cell>
        </row>
      </sheetData>
      <sheetData sheetId="36">
        <row r="5">
          <cell r="L5">
            <v>1160</v>
          </cell>
        </row>
        <row r="6">
          <cell r="L6">
            <v>760</v>
          </cell>
        </row>
        <row r="8">
          <cell r="L8">
            <v>782</v>
          </cell>
        </row>
        <row r="13">
          <cell r="C13" t="str">
            <v>Miriam Costa</v>
          </cell>
          <cell r="J13" t="str">
            <v>03369780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II - T 01</v>
          </cell>
          <cell r="E57">
            <v>4</v>
          </cell>
          <cell r="F57">
            <v>60</v>
          </cell>
          <cell r="I57">
            <v>4</v>
          </cell>
          <cell r="J57">
            <v>2</v>
          </cell>
          <cell r="K57">
            <v>2</v>
          </cell>
          <cell r="L57">
            <v>0</v>
          </cell>
        </row>
        <row r="58">
          <cell r="A58" t="str">
            <v>Cálculo Diferencial e Integral II - T 03 </v>
          </cell>
          <cell r="E58">
            <v>4</v>
          </cell>
          <cell r="F58">
            <v>60</v>
          </cell>
          <cell r="I58">
            <v>56</v>
          </cell>
          <cell r="J58">
            <v>30</v>
          </cell>
          <cell r="K58">
            <v>10</v>
          </cell>
          <cell r="L58">
            <v>16</v>
          </cell>
        </row>
        <row r="59">
          <cell r="A59" t="str">
            <v>Cálculo Diferencial e Integral II - T 05</v>
          </cell>
          <cell r="E59">
            <v>4</v>
          </cell>
          <cell r="F59">
            <v>60</v>
          </cell>
          <cell r="I59">
            <v>58</v>
          </cell>
          <cell r="J59">
            <v>32</v>
          </cell>
          <cell r="K59">
            <v>12</v>
          </cell>
          <cell r="L59">
            <v>14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118</v>
          </cell>
          <cell r="J62">
            <v>64</v>
          </cell>
          <cell r="K62">
            <v>24</v>
          </cell>
          <cell r="L62">
            <v>30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Vanderson Alves Agra</v>
          </cell>
        </row>
        <row r="80">
          <cell r="A80" t="str">
            <v>Monitoria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AT. EXT.0040001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38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 Comissao de Avaliação de Estágio Probatório (Prof. Marcelo)</v>
          </cell>
          <cell r="H302" t="str">
            <v>Port. 05/2007/UAME</v>
          </cell>
          <cell r="J302">
            <v>39149</v>
          </cell>
          <cell r="K302">
            <v>40245</v>
          </cell>
        </row>
        <row r="306">
          <cell r="A306" t="str">
            <v>Comissao de Avaliação de Estágio Probatório (Prof. Michelli)</v>
          </cell>
          <cell r="H306" t="str">
            <v>Port. 04/2007/UAME</v>
          </cell>
          <cell r="J306">
            <v>39149</v>
          </cell>
          <cell r="K306">
            <v>40245</v>
          </cell>
        </row>
        <row r="310">
          <cell r="A310" t="str">
            <v>Comissao de Avaliaçao de Estagio Probatorio(Prof. Fernanda Ester)</v>
          </cell>
          <cell r="H310" t="str">
            <v>Port.46/2009/UAME</v>
          </cell>
          <cell r="J310">
            <v>40000</v>
          </cell>
        </row>
        <row r="314">
          <cell r="A314" t="str">
            <v>comissao de Avaliaçao Docente( Prof. Luiz Antonio da Silva Medeiros)</v>
          </cell>
          <cell r="H314" t="str">
            <v>Port.45/2009/UAME</v>
          </cell>
          <cell r="J314">
            <v>40000</v>
          </cell>
        </row>
        <row r="320">
          <cell r="L320">
            <v>48</v>
          </cell>
        </row>
        <row r="324">
          <cell r="A324" t="str">
            <v>Graduação em Engenharia Mecânica</v>
          </cell>
          <cell r="H324" t="str">
            <v>Port./UAME/023/2009</v>
          </cell>
          <cell r="J324">
            <v>39917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de Materiais</v>
          </cell>
          <cell r="H328" t="str">
            <v>Port./UAME/022/2009</v>
          </cell>
          <cell r="J328">
            <v>39917</v>
          </cell>
        </row>
        <row r="329">
          <cell r="B329" t="str">
            <v>Participação em Colegiado de Curso como membro suplente</v>
          </cell>
        </row>
        <row r="342">
          <cell r="L342">
            <v>30</v>
          </cell>
        </row>
        <row r="346">
          <cell r="A346" t="str">
            <v>Assembleias Departamental</v>
          </cell>
        </row>
        <row r="347">
          <cell r="A347" t="str">
            <v>Parecer em Processos de Dispensa e/ou Equivalencias de Disciplina</v>
          </cell>
        </row>
        <row r="348">
          <cell r="A348" t="str">
            <v>V Semana da Matematica</v>
          </cell>
        </row>
        <row r="353">
          <cell r="L353">
            <v>66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60</v>
          </cell>
          <cell r="H406">
            <v>0</v>
          </cell>
          <cell r="I406">
            <v>0</v>
          </cell>
          <cell r="J406">
            <v>38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48</v>
          </cell>
          <cell r="C409">
            <v>30</v>
          </cell>
          <cell r="D409">
            <v>66</v>
          </cell>
          <cell r="E409">
            <v>782</v>
          </cell>
        </row>
      </sheetData>
      <sheetData sheetId="37">
        <row r="5">
          <cell r="L5">
            <v>520</v>
          </cell>
        </row>
        <row r="6">
          <cell r="L6">
            <v>160</v>
          </cell>
        </row>
        <row r="8">
          <cell r="L8">
            <v>0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7">
          <cell r="A27" t="str">
            <v>Licença à gestante</v>
          </cell>
          <cell r="H27">
            <v>39966</v>
          </cell>
          <cell r="I27">
            <v>40085</v>
          </cell>
          <cell r="J27" t="str">
            <v>Port. R/PRH/N. 1717</v>
          </cell>
        </row>
        <row r="28">
          <cell r="A28" t="str">
            <v>Licença à gestante</v>
          </cell>
          <cell r="H28">
            <v>40086</v>
          </cell>
          <cell r="I28">
            <v>40145</v>
          </cell>
          <cell r="J28" t="str">
            <v>Port. R/PRH/N. 2263</v>
          </cell>
        </row>
        <row r="32">
          <cell r="L32">
            <v>640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Produção</v>
          </cell>
          <cell r="H324" t="str">
            <v>Port./UAME/024/2009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Meteorologia</v>
          </cell>
          <cell r="H328" t="str">
            <v>Port//UAME/018/2009</v>
          </cell>
          <cell r="J328">
            <v>39917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Participação da Comissão de elaboração do PPC do Curso Estatística</v>
          </cell>
          <cell r="J346">
            <v>39650</v>
          </cell>
        </row>
        <row r="353">
          <cell r="L353">
            <v>0</v>
          </cell>
        </row>
        <row r="406">
          <cell r="A406">
            <v>0</v>
          </cell>
          <cell r="B406">
            <v>640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640</v>
          </cell>
        </row>
      </sheetData>
      <sheetData sheetId="38">
        <row r="5">
          <cell r="L5">
            <v>1160</v>
          </cell>
        </row>
        <row r="6">
          <cell r="L6">
            <v>760</v>
          </cell>
        </row>
        <row r="8">
          <cell r="L8">
            <v>1110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II (NOVO) - T 02</v>
          </cell>
          <cell r="E57">
            <v>4</v>
          </cell>
          <cell r="F57">
            <v>60</v>
          </cell>
          <cell r="I57">
            <v>60</v>
          </cell>
          <cell r="J57">
            <v>28</v>
          </cell>
          <cell r="K57">
            <v>5</v>
          </cell>
          <cell r="L57">
            <v>27</v>
          </cell>
        </row>
        <row r="58">
          <cell r="A58" t="str">
            <v>Cálculo II (NOVO) - T 04</v>
          </cell>
          <cell r="E58">
            <v>4</v>
          </cell>
          <cell r="F58">
            <v>60</v>
          </cell>
          <cell r="I58">
            <v>10</v>
          </cell>
          <cell r="J58">
            <v>6</v>
          </cell>
          <cell r="K58">
            <v>3</v>
          </cell>
          <cell r="L58">
            <v>1</v>
          </cell>
        </row>
        <row r="59">
          <cell r="A59" t="str">
            <v>Projeto de pesquisa(TCC)</v>
          </cell>
          <cell r="E59">
            <v>4</v>
          </cell>
          <cell r="F59">
            <v>60</v>
          </cell>
          <cell r="I59">
            <v>1</v>
          </cell>
          <cell r="J59">
            <v>1</v>
          </cell>
          <cell r="K59">
            <v>0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120</v>
          </cell>
          <cell r="I62">
            <v>71</v>
          </cell>
          <cell r="J62">
            <v>35</v>
          </cell>
          <cell r="K62">
            <v>8</v>
          </cell>
          <cell r="L62">
            <v>28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Sérgio Vasconcelos de Araújo</v>
          </cell>
        </row>
        <row r="80">
          <cell r="A80" t="str">
            <v>Estudo do   Método de Volumes finitos  usando elementos na simulação de descompactação de bacias sedimentares.</v>
          </cell>
        </row>
        <row r="82">
          <cell r="A82" t="str">
            <v>Trabalho/Monografia de conclusão de curso</v>
          </cell>
          <cell r="G82">
            <v>40035</v>
          </cell>
          <cell r="H82">
            <v>40374</v>
          </cell>
        </row>
        <row r="85">
          <cell r="A85" t="str">
            <v> Bruno Sérgio Vasconcelos de Araújo</v>
          </cell>
        </row>
        <row r="87">
          <cell r="A87" t="str">
            <v>Modelagem Numérica de Bacias Sedimentares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39569</v>
          </cell>
          <cell r="H89">
            <v>40298</v>
          </cell>
        </row>
        <row r="104">
          <cell r="L104">
            <v>30</v>
          </cell>
        </row>
        <row r="136">
          <cell r="L136">
            <v>0</v>
          </cell>
        </row>
        <row r="140">
          <cell r="A140" t="str">
            <v>Modelagem Numérica de Bacias Sedimentares</v>
          </cell>
          <cell r="I140" t="str">
            <v>ANP</v>
          </cell>
          <cell r="K140" t="str">
            <v>Em andamento</v>
          </cell>
        </row>
        <row r="142">
          <cell r="A142" t="str">
            <v>Matemática aplicada</v>
          </cell>
          <cell r="H142" t="str">
            <v>Coordenador</v>
          </cell>
          <cell r="J142">
            <v>39569</v>
          </cell>
        </row>
        <row r="166">
          <cell r="L166">
            <v>60</v>
          </cell>
        </row>
        <row r="196">
          <cell r="L196">
            <v>0</v>
          </cell>
        </row>
        <row r="200">
          <cell r="A200" t="str">
            <v>B. S. V. de Araújo,  R. M. da Silva, Métodos numéricos aplicados à simulação de bacias sedimentares, V Semana Mat. CCT, 2009.
</v>
          </cell>
        </row>
        <row r="201">
          <cell r="B201" t="str">
            <v>Trabalho apresentado em evento</v>
          </cell>
        </row>
        <row r="247">
          <cell r="A247" t="str">
            <v>Programa Interdepartamental de Tecnologia em Petróleo e Gás - PRH(25)</v>
          </cell>
          <cell r="J247">
            <v>36528</v>
          </cell>
        </row>
        <row r="248">
          <cell r="B248" t="str">
            <v>Participação em equipe executora e projetos permanentes institucionais</v>
          </cell>
        </row>
        <row r="267">
          <cell r="L267">
            <v>10</v>
          </cell>
        </row>
        <row r="291">
          <cell r="L291">
            <v>0</v>
          </cell>
        </row>
        <row r="295">
          <cell r="A295" t="str">
            <v>Coordenadora de Graduação da UAME</v>
          </cell>
          <cell r="H295" t="str">
            <v>Port. R/SRH/n.283, 14/03/2008</v>
          </cell>
          <cell r="J295">
            <v>39521</v>
          </cell>
          <cell r="K295">
            <v>40249</v>
          </cell>
        </row>
        <row r="298">
          <cell r="L298">
            <v>580</v>
          </cell>
        </row>
        <row r="302">
          <cell r="A302" t="str">
            <v>Comissão de Avaliação de Estágio Probatório (Profa. Michelli)</v>
          </cell>
          <cell r="H302" t="str">
            <v>Port./04/07UAME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(Prof. Marcelo)</v>
          </cell>
          <cell r="H306" t="str">
            <v>Port./05/07/UAME</v>
          </cell>
          <cell r="J306">
            <v>39149</v>
          </cell>
          <cell r="K306">
            <v>40245</v>
          </cell>
        </row>
        <row r="320">
          <cell r="L320">
            <v>20</v>
          </cell>
        </row>
        <row r="324">
          <cell r="A324" t="str">
            <v>Camara Superior de Ensino</v>
          </cell>
          <cell r="H324" t="str">
            <v>Portaria /DCCT/No. 081/2008</v>
          </cell>
          <cell r="J324">
            <v>39633</v>
          </cell>
          <cell r="K324">
            <v>40543</v>
          </cell>
        </row>
        <row r="342">
          <cell r="L342">
            <v>60</v>
          </cell>
        </row>
        <row r="346">
          <cell r="A346" t="str">
            <v>Comissao Organizadora da 5 semana de matematica do CCT</v>
          </cell>
          <cell r="J346">
            <v>39821</v>
          </cell>
          <cell r="K346" t="str">
            <v>30/11/09</v>
          </cell>
        </row>
        <row r="353">
          <cell r="L353">
            <v>50</v>
          </cell>
        </row>
        <row r="358">
          <cell r="A358" t="str">
            <v>V Semana de Matemática do CCT</v>
          </cell>
          <cell r="I358">
            <v>40142</v>
          </cell>
          <cell r="J358">
            <v>40144</v>
          </cell>
          <cell r="K358" t="str">
            <v>UFCG</v>
          </cell>
          <cell r="L358" t="str">
            <v>Regional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120</v>
          </cell>
          <cell r="G406">
            <v>30</v>
          </cell>
          <cell r="H406">
            <v>0</v>
          </cell>
          <cell r="I406">
            <v>60</v>
          </cell>
          <cell r="J406">
            <v>0</v>
          </cell>
          <cell r="K406">
            <v>10</v>
          </cell>
          <cell r="L406">
            <v>0</v>
          </cell>
        </row>
        <row r="409">
          <cell r="A409">
            <v>580</v>
          </cell>
          <cell r="B409">
            <v>20</v>
          </cell>
          <cell r="C409">
            <v>60</v>
          </cell>
          <cell r="D409">
            <v>50</v>
          </cell>
          <cell r="E409">
            <v>1110</v>
          </cell>
        </row>
      </sheetData>
      <sheetData sheetId="39">
        <row r="5">
          <cell r="L5">
            <v>1160</v>
          </cell>
        </row>
        <row r="6">
          <cell r="L6">
            <v>760</v>
          </cell>
        </row>
        <row r="8">
          <cell r="L8">
            <v>764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35671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Estatística Descritiva - T 01</v>
          </cell>
          <cell r="E57">
            <v>4</v>
          </cell>
          <cell r="F57">
            <v>60</v>
          </cell>
          <cell r="I57">
            <v>37</v>
          </cell>
          <cell r="J57">
            <v>33</v>
          </cell>
          <cell r="K57">
            <v>0</v>
          </cell>
          <cell r="L57">
            <v>4</v>
          </cell>
        </row>
        <row r="58">
          <cell r="A58" t="str">
            <v>Est. Econôm. e Int. à Econometria - T 01</v>
          </cell>
          <cell r="E58">
            <v>4</v>
          </cell>
          <cell r="F58">
            <v>60</v>
          </cell>
          <cell r="I58">
            <v>50</v>
          </cell>
          <cell r="J58">
            <v>33</v>
          </cell>
          <cell r="K58">
            <v>8</v>
          </cell>
          <cell r="L58">
            <v>9</v>
          </cell>
        </row>
        <row r="59">
          <cell r="A59" t="str">
            <v>Inferência Estatística - T 01</v>
          </cell>
          <cell r="E59">
            <v>4</v>
          </cell>
          <cell r="F59">
            <v>60</v>
          </cell>
          <cell r="I59">
            <v>27</v>
          </cell>
          <cell r="J59">
            <v>24</v>
          </cell>
          <cell r="K59">
            <v>1</v>
          </cell>
          <cell r="L59">
            <v>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114</v>
          </cell>
          <cell r="J62">
            <v>90</v>
          </cell>
          <cell r="K62">
            <v>9</v>
          </cell>
          <cell r="L62">
            <v>15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Análise Unificada via  H-verossimilhança dos Modelos Lineares Generalizados com Efeitos Aleatórios</v>
          </cell>
        </row>
        <row r="142">
          <cell r="H142" t="str">
            <v>Participante</v>
          </cell>
          <cell r="J142">
            <v>39821</v>
          </cell>
        </row>
        <row r="166">
          <cell r="L166">
            <v>60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Reunião da UAME</v>
          </cell>
        </row>
        <row r="306">
          <cell r="A306" t="str">
            <v>Reunião da aréa de estatística</v>
          </cell>
        </row>
        <row r="310">
          <cell r="A310" t="str">
            <v>Membro da Comissão Permanente de Acumulação de Cargos  e Empregos- CPACE</v>
          </cell>
          <cell r="H310" t="str">
            <v>Port. R/014</v>
          </cell>
          <cell r="J310">
            <v>39884</v>
          </cell>
        </row>
        <row r="320">
          <cell r="L320">
            <v>150</v>
          </cell>
        </row>
        <row r="324">
          <cell r="A324" t="str">
            <v>Graduação em Engenharia de Minas</v>
          </cell>
          <cell r="H324" t="str">
            <v> portaria nº13/2008</v>
          </cell>
          <cell r="J324">
            <v>39603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 Comissão  elaboração do Projeto Pedagógico do Curso de Estatística </v>
          </cell>
          <cell r="H328" t="str">
            <v>portaria nº078/2008</v>
          </cell>
          <cell r="J328" t="str">
            <v>21/0708</v>
          </cell>
        </row>
        <row r="342">
          <cell r="L342">
            <v>14</v>
          </cell>
        </row>
        <row r="353">
          <cell r="L353">
            <v>0</v>
          </cell>
        </row>
        <row r="358">
          <cell r="A358" t="str">
            <v>V Semana de Matematica do CCT</v>
          </cell>
          <cell r="I358" t="str">
            <v>25/11/09</v>
          </cell>
          <cell r="J358" t="str">
            <v>27/11/09</v>
          </cell>
          <cell r="K358" t="str">
            <v>UFCG</v>
          </cell>
          <cell r="L358" t="str">
            <v>Regional</v>
          </cell>
        </row>
        <row r="365">
          <cell r="A365" t="str">
            <v>Minicruso: "Introdução à estatística e o uso de softwares para análise e descrição de dados" </v>
          </cell>
          <cell r="I365" t="str">
            <v>V Sem. Mat. CCT - UFCG</v>
          </cell>
          <cell r="L365" t="str">
            <v>26/11/09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60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150</v>
          </cell>
          <cell r="C409">
            <v>14</v>
          </cell>
          <cell r="D409">
            <v>0</v>
          </cell>
          <cell r="E409">
            <v>764</v>
          </cell>
        </row>
      </sheetData>
      <sheetData sheetId="40">
        <row r="4">
          <cell r="H4" t="str">
            <v>2009.2</v>
          </cell>
        </row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Sérgio Mota Alves</v>
          </cell>
          <cell r="J13" t="str">
            <v>3134699-1</v>
          </cell>
          <cell r="L13" t="str">
            <v>Afastado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</sheetData>
      <sheetData sheetId="41">
        <row r="5">
          <cell r="L5">
            <v>1160</v>
          </cell>
        </row>
        <row r="6">
          <cell r="L6">
            <v>760</v>
          </cell>
        </row>
        <row r="8">
          <cell r="L8">
            <v>930</v>
          </cell>
        </row>
        <row r="13">
          <cell r="C13" t="str">
            <v>Severino Horácio da Silva</v>
          </cell>
          <cell r="J13" t="str">
            <v>3318305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39833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Vet. e Geometria Analítica - T 06</v>
          </cell>
          <cell r="E57">
            <v>4</v>
          </cell>
          <cell r="F57">
            <v>60</v>
          </cell>
          <cell r="I57">
            <v>60</v>
          </cell>
          <cell r="J57">
            <v>29</v>
          </cell>
          <cell r="K57">
            <v>11</v>
          </cell>
          <cell r="L57">
            <v>20</v>
          </cell>
        </row>
        <row r="58">
          <cell r="A58" t="str">
            <v>Cálculo I (Eng. Eletr. + Comp) - T 01</v>
          </cell>
          <cell r="E58">
            <v>4</v>
          </cell>
          <cell r="F58">
            <v>60</v>
          </cell>
          <cell r="I58">
            <v>61</v>
          </cell>
          <cell r="J58">
            <v>44</v>
          </cell>
          <cell r="K58">
            <v>2</v>
          </cell>
          <cell r="L58">
            <v>15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121</v>
          </cell>
          <cell r="J62">
            <v>73</v>
          </cell>
          <cell r="K62">
            <v>13</v>
          </cell>
          <cell r="L62">
            <v>35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Rafael Baptista de Assis</v>
          </cell>
        </row>
        <row r="80">
          <cell r="A80" t="str">
            <v>Projeto de Iniciação Científica</v>
          </cell>
          <cell r="J80" t="str">
            <v>UFCG</v>
          </cell>
          <cell r="L80" t="str">
            <v>Concluído</v>
          </cell>
        </row>
        <row r="82">
          <cell r="A82" t="str">
            <v>Instituto do Milênio em Matemática </v>
          </cell>
          <cell r="G82">
            <v>40035</v>
          </cell>
          <cell r="H82">
            <v>40165</v>
          </cell>
        </row>
        <row r="85">
          <cell r="A85" t="str">
            <v>Mario Sérgio Alves Ferreira</v>
          </cell>
        </row>
        <row r="87">
          <cell r="A87" t="str">
            <v>Tutoria academica</v>
          </cell>
          <cell r="L87" t="str">
            <v>Em andamento</v>
          </cell>
        </row>
        <row r="89">
          <cell r="A89" t="str">
            <v>Tutoria</v>
          </cell>
          <cell r="G89">
            <v>39820</v>
          </cell>
        </row>
        <row r="92">
          <cell r="A92" t="str">
            <v>Ednaldo Bezerra de Sousa</v>
          </cell>
        </row>
        <row r="94">
          <cell r="A94" t="str">
            <v>Tutoria academica</v>
          </cell>
          <cell r="L94" t="str">
            <v>Em andamento</v>
          </cell>
        </row>
        <row r="96">
          <cell r="A96" t="str">
            <v>Tutoria</v>
          </cell>
          <cell r="G96">
            <v>39820</v>
          </cell>
        </row>
        <row r="99">
          <cell r="A99" t="str">
            <v>Thamysa Haryuska Alves Pequeno</v>
          </cell>
        </row>
        <row r="101">
          <cell r="A101" t="str">
            <v>Tutoria Academica</v>
          </cell>
          <cell r="L101" t="str">
            <v>Em andamento</v>
          </cell>
        </row>
        <row r="103">
          <cell r="A103" t="str">
            <v>Tutoria</v>
          </cell>
          <cell r="G103">
            <v>39820</v>
          </cell>
        </row>
        <row r="104">
          <cell r="L104">
            <v>40</v>
          </cell>
        </row>
        <row r="110">
          <cell r="A110" t="str">
            <v>Hidênio José Macêdo </v>
          </cell>
        </row>
        <row r="112">
          <cell r="A112" t="str">
            <v>Existência de Equilíbrios para uma Equação de Evolução com Convolução</v>
          </cell>
          <cell r="J112" t="str">
            <v>Não há</v>
          </cell>
        </row>
        <row r="114">
          <cell r="G114">
            <v>40012</v>
          </cell>
        </row>
        <row r="136">
          <cell r="L136">
            <v>40</v>
          </cell>
        </row>
        <row r="140">
          <cell r="A140" t="str">
            <v>Variedades Invariantes para o caso de tricotomia exponencial </v>
          </cell>
          <cell r="K140" t="str">
            <v>Em andamento</v>
          </cell>
        </row>
        <row r="142">
          <cell r="A142" t="str">
            <v>Sistemas Dinâmicos</v>
          </cell>
          <cell r="H142" t="str">
            <v>Coordenador</v>
          </cell>
          <cell r="J142">
            <v>39833</v>
          </cell>
        </row>
        <row r="147">
          <cell r="A147" t="str">
            <v>Dinâmica Neural </v>
          </cell>
          <cell r="K147" t="str">
            <v>Em andamento</v>
          </cell>
        </row>
        <row r="149">
          <cell r="A149" t="str">
            <v>Equações de Evolução</v>
          </cell>
          <cell r="H149" t="str">
            <v>Coordenador</v>
          </cell>
          <cell r="J149">
            <v>39833</v>
          </cell>
        </row>
        <row r="154">
          <cell r="A154" t="str">
            <v> Continuidade de Atratores Globais para equações de evolução não local </v>
          </cell>
          <cell r="K154" t="str">
            <v>Em andamento</v>
          </cell>
        </row>
        <row r="156">
          <cell r="A156" t="str">
            <v>Equações de Evolução</v>
          </cell>
          <cell r="H156" t="str">
            <v>Participante</v>
          </cell>
          <cell r="J156">
            <v>39548</v>
          </cell>
        </row>
        <row r="161">
          <cell r="A161" t="str">
            <v>Seminário Interno (Diferenciabilidade em Espaços de Banach  )</v>
          </cell>
          <cell r="I161" t="str">
            <v>Não há</v>
          </cell>
          <cell r="K161" t="str">
            <v>Concluído</v>
          </cell>
        </row>
        <row r="163">
          <cell r="A163" t="str">
            <v>Análise Funcional</v>
          </cell>
          <cell r="H163" t="str">
            <v>Participante</v>
          </cell>
          <cell r="J163">
            <v>40035</v>
          </cell>
          <cell r="K163">
            <v>40165</v>
          </cell>
        </row>
        <row r="166">
          <cell r="L166">
            <v>300</v>
          </cell>
        </row>
        <row r="196">
          <cell r="L196">
            <v>0</v>
          </cell>
        </row>
        <row r="200">
          <cell r="A200" t="str">
            <v>S. H. Silva, A L. Pereira; Global attractors for neural fields in a weghted space, Matemática Contemporânea, 36, 139-153, 2009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S. H. Silva; Global attractors for neural fields in both bounded and unbounded domains, Book of Abstracts  of the  ICMC Summer Meeting on Differential Equations 2010 Chapter, 32-33, 2010</v>
          </cell>
        </row>
        <row r="205">
          <cell r="B205" t="str">
            <v>Resumo publicado em anais de eventos internacionais</v>
          </cell>
        </row>
        <row r="247">
          <cell r="A247" t="str">
            <v>Coordenação da disciplina Cálculo Diferencial e Integral I (Comutação + Elétrica) </v>
          </cell>
          <cell r="J247">
            <v>40035</v>
          </cell>
          <cell r="K247">
            <v>40165</v>
          </cell>
        </row>
        <row r="248">
          <cell r="B248" t="str">
            <v>Coordenação de disciplina</v>
          </cell>
        </row>
        <row r="267">
          <cell r="L267">
            <v>30</v>
          </cell>
        </row>
        <row r="271">
          <cell r="A271" t="str">
            <v>Concurso Público para preenchimento de vagas de professor efetivo nas disciplinas: Álgebra Linear, Introdução as Funções de Várias Variáveis, Análise Matemática e Equações Diferenciais</v>
          </cell>
          <cell r="H271" t="str">
            <v>UFERSA</v>
          </cell>
          <cell r="K271" t="str">
            <v>20 a 24/09/09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30</v>
          </cell>
        </row>
        <row r="298">
          <cell r="L298">
            <v>30</v>
          </cell>
        </row>
        <row r="302">
          <cell r="A302" t="str">
            <v>Membro da Comissão Permanente de Pessoal Docente - CPPD</v>
          </cell>
          <cell r="H302" t="str">
            <v>Port. R/067/08</v>
          </cell>
          <cell r="J302">
            <v>39602</v>
          </cell>
        </row>
        <row r="306">
          <cell r="A306" t="str">
            <v>Pós-Graduação em Matemática</v>
          </cell>
          <cell r="H306" t="str">
            <v>Portaria/UAME/CCT/UFCG/N.41/2009</v>
          </cell>
          <cell r="J306">
            <v>39982</v>
          </cell>
        </row>
        <row r="320">
          <cell r="L320">
            <v>140</v>
          </cell>
        </row>
        <row r="324">
          <cell r="A324" t="str">
            <v>Pos Graduacao em Matematica</v>
          </cell>
          <cell r="H324" t="str">
            <v>Portaria/UAME/CCT/UFCG/N.41/2009</v>
          </cell>
          <cell r="J324">
            <v>39982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20</v>
          </cell>
        </row>
        <row r="348">
          <cell r="A348" t="str">
            <v>Seminário Interno (O Estudo dos Espaços L^{p(x)}  )</v>
          </cell>
          <cell r="J348">
            <v>40035</v>
          </cell>
          <cell r="K348">
            <v>40165</v>
          </cell>
        </row>
        <row r="353">
          <cell r="L353">
            <v>60</v>
          </cell>
        </row>
        <row r="358">
          <cell r="A358" t="str">
            <v>ICMC Summer Meeting on Differential Equations 2010 Chapter</v>
          </cell>
          <cell r="I358">
            <v>40217</v>
          </cell>
          <cell r="J358">
            <v>40219</v>
          </cell>
          <cell r="K358" t="str">
            <v>USP</v>
          </cell>
          <cell r="L358" t="str">
            <v>Internacional</v>
          </cell>
        </row>
        <row r="359">
          <cell r="A359" t="str">
            <v>V Semana de Matemática do CCT</v>
          </cell>
          <cell r="I359">
            <v>40142</v>
          </cell>
          <cell r="J359">
            <v>40144</v>
          </cell>
          <cell r="K359" t="str">
            <v>UFCG</v>
          </cell>
          <cell r="L359" t="str">
            <v>Local</v>
          </cell>
        </row>
        <row r="365">
          <cell r="A365" t="str">
            <v>Conferência: Global attractors for neural fields in both bounded and unbounded domains</v>
          </cell>
          <cell r="I365" t="str">
            <v>USP – Campus de São Carlos</v>
          </cell>
          <cell r="L365">
            <v>40217</v>
          </cell>
        </row>
        <row r="366">
          <cell r="A366" t="str">
            <v>Mini-curso: Diferenciabilidade em Espaços de Banch</v>
          </cell>
          <cell r="I366" t="str">
            <v>V Sem. Mat. CCT-UFCG</v>
          </cell>
          <cell r="L366">
            <v>40144</v>
          </cell>
        </row>
        <row r="367">
          <cell r="A367" t="str">
            <v>Mini-curso: Poliedros</v>
          </cell>
          <cell r="I367" t="str">
            <v>V Sem. Mat. CCT-UFCG</v>
          </cell>
          <cell r="L367">
            <v>40143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40</v>
          </cell>
          <cell r="H406">
            <v>40</v>
          </cell>
          <cell r="I406">
            <v>300</v>
          </cell>
          <cell r="J406">
            <v>0</v>
          </cell>
          <cell r="K406">
            <v>30</v>
          </cell>
          <cell r="L406">
            <v>30</v>
          </cell>
        </row>
        <row r="409">
          <cell r="A409">
            <v>30</v>
          </cell>
          <cell r="B409">
            <v>140</v>
          </cell>
          <cell r="C409">
            <v>20</v>
          </cell>
          <cell r="D409">
            <v>60</v>
          </cell>
          <cell r="E409">
            <v>930</v>
          </cell>
        </row>
      </sheetData>
      <sheetData sheetId="42">
        <row r="5">
          <cell r="L5">
            <v>1160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Vanio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02</v>
          </cell>
          <cell r="E57">
            <v>4</v>
          </cell>
          <cell r="F57">
            <v>60</v>
          </cell>
          <cell r="I57">
            <v>50</v>
          </cell>
          <cell r="J57">
            <v>20</v>
          </cell>
          <cell r="K57">
            <v>5</v>
          </cell>
          <cell r="L57">
            <v>25</v>
          </cell>
        </row>
        <row r="58">
          <cell r="A58" t="str">
            <v>Funç. de uma Variável Complexa - T 01 </v>
          </cell>
          <cell r="E58">
            <v>4</v>
          </cell>
          <cell r="F58">
            <v>60</v>
          </cell>
          <cell r="I58">
            <v>9</v>
          </cell>
          <cell r="J58">
            <v>7</v>
          </cell>
          <cell r="K58">
            <v>1</v>
          </cell>
          <cell r="L58">
            <v>1</v>
          </cell>
        </row>
        <row r="62">
          <cell r="E62">
            <v>8</v>
          </cell>
          <cell r="F62">
            <v>120</v>
          </cell>
          <cell r="G62">
            <v>180</v>
          </cell>
          <cell r="I62">
            <v>59</v>
          </cell>
          <cell r="J62">
            <v>27</v>
          </cell>
          <cell r="K62">
            <v>6</v>
          </cell>
          <cell r="L62">
            <v>26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Jamilly louredo Rocha</v>
          </cell>
        </row>
        <row r="80">
          <cell r="A80" t="str">
            <v>Topologia e Geometria das Curvas Planas</v>
          </cell>
          <cell r="J80" t="str">
            <v>CNPq</v>
          </cell>
          <cell r="L80" t="str">
            <v>Em andamento</v>
          </cell>
        </row>
        <row r="82">
          <cell r="G82">
            <v>40026</v>
          </cell>
          <cell r="H82">
            <v>40390</v>
          </cell>
        </row>
        <row r="85">
          <cell r="A85" t="str">
            <v>Antonio Barbosa</v>
          </cell>
        </row>
        <row r="87">
          <cell r="A87" t="str">
            <v>Projeto de Monitoria - Calculo II</v>
          </cell>
          <cell r="L87" t="str">
            <v>Concluído</v>
          </cell>
        </row>
        <row r="89">
          <cell r="A89" t="str">
            <v>Monitoria</v>
          </cell>
        </row>
        <row r="104">
          <cell r="L104">
            <v>100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B. F. de Sousa, V. F. de Melo; Análise Geométrica e Geometria Diferencial Global de Superfícies, CDROM do VI Congresso de Iniciacao Cientifica da UFCG, 2009.</v>
          </cell>
        </row>
        <row r="201">
          <cell r="B201" t="str">
            <v>Trabalho completo publicado em anais de eventos locais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de Pesquisa e Extensão da UAME/CCT/UFCG</v>
          </cell>
          <cell r="H295" t="str">
            <v>Port./R/SRH/Nº 287/2008</v>
          </cell>
          <cell r="J295">
            <v>39520</v>
          </cell>
          <cell r="K295">
            <v>40249</v>
          </cell>
        </row>
        <row r="298">
          <cell r="L298">
            <v>340</v>
          </cell>
        </row>
        <row r="302">
          <cell r="A302" t="str">
            <v>Comissão de Avaliação de Estágio Probatório do Prof. Ângelo</v>
          </cell>
          <cell r="H302" t="str">
            <v>CCT/UFCG/Nº 23/08</v>
          </cell>
          <cell r="J302">
            <v>38947</v>
          </cell>
          <cell r="K302">
            <v>40826</v>
          </cell>
        </row>
        <row r="320">
          <cell r="L320">
            <v>10</v>
          </cell>
        </row>
        <row r="324">
          <cell r="A324" t="str">
            <v>Membro da Câmara Superior de Pesquisa e Extensão</v>
          </cell>
          <cell r="H324" t="str">
            <v>DCCT/Nº 082/2008</v>
          </cell>
          <cell r="J324">
            <v>39603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10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180</v>
          </cell>
          <cell r="G406">
            <v>100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340</v>
          </cell>
          <cell r="B409">
            <v>10</v>
          </cell>
          <cell r="C409">
            <v>10</v>
          </cell>
          <cell r="D409">
            <v>0</v>
          </cell>
          <cell r="E409">
            <v>760</v>
          </cell>
        </row>
      </sheetData>
      <sheetData sheetId="43">
        <row r="5">
          <cell r="L5">
            <v>1160</v>
          </cell>
        </row>
        <row r="6">
          <cell r="L6">
            <v>760</v>
          </cell>
        </row>
        <row r="8">
          <cell r="L8">
            <v>360</v>
          </cell>
        </row>
        <row r="13">
          <cell r="C13" t="str">
            <v>Grayci Mary Gonçalves Leal</v>
          </cell>
          <cell r="J13" t="str">
            <v>1637828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39485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Estatís.Aplic. às Ciências Sociais I - T 01</v>
          </cell>
          <cell r="E57">
            <v>4</v>
          </cell>
          <cell r="F57">
            <v>60</v>
          </cell>
          <cell r="I57">
            <v>29</v>
          </cell>
          <cell r="J57">
            <v>22</v>
          </cell>
          <cell r="K57">
            <v>2</v>
          </cell>
          <cell r="L57">
            <v>5</v>
          </cell>
        </row>
        <row r="58">
          <cell r="A58" t="str">
            <v>Introdução à Probabilidade - T 01</v>
          </cell>
          <cell r="E58">
            <v>4</v>
          </cell>
          <cell r="F58">
            <v>60</v>
          </cell>
          <cell r="I58">
            <v>30</v>
          </cell>
          <cell r="J58">
            <v>14</v>
          </cell>
          <cell r="K58">
            <v>3</v>
          </cell>
          <cell r="L58">
            <v>13</v>
          </cell>
        </row>
        <row r="59">
          <cell r="A59" t="str">
            <v>Métodos Quatitativos III - T 01</v>
          </cell>
          <cell r="E59">
            <v>4</v>
          </cell>
          <cell r="F59">
            <v>60</v>
          </cell>
          <cell r="I59">
            <v>28</v>
          </cell>
          <cell r="J59">
            <v>15</v>
          </cell>
          <cell r="K59">
            <v>7</v>
          </cell>
          <cell r="L59">
            <v>6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87</v>
          </cell>
          <cell r="J62">
            <v>51</v>
          </cell>
          <cell r="K62">
            <v>12</v>
          </cell>
          <cell r="L62">
            <v>24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360</v>
          </cell>
        </row>
      </sheetData>
      <sheetData sheetId="44">
        <row r="5">
          <cell r="L5">
            <v>1160</v>
          </cell>
        </row>
        <row r="6">
          <cell r="L6">
            <v>760</v>
          </cell>
        </row>
        <row r="8">
          <cell r="L8">
            <v>360</v>
          </cell>
        </row>
        <row r="13">
          <cell r="C13" t="str">
            <v>Hugo Bezerra Borba de Araújo</v>
          </cell>
          <cell r="J13" t="str">
            <v>7333022-0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39631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03</v>
          </cell>
          <cell r="E57">
            <v>4</v>
          </cell>
          <cell r="F57">
            <v>60</v>
          </cell>
          <cell r="I57">
            <v>63</v>
          </cell>
          <cell r="J57">
            <v>47</v>
          </cell>
          <cell r="K57">
            <v>1</v>
          </cell>
          <cell r="L57">
            <v>15</v>
          </cell>
        </row>
        <row r="58">
          <cell r="A58" t="str">
            <v>Álgebra Linear I - T 06</v>
          </cell>
          <cell r="E58">
            <v>4</v>
          </cell>
          <cell r="F58">
            <v>60</v>
          </cell>
          <cell r="I58">
            <v>61</v>
          </cell>
          <cell r="J58">
            <v>42</v>
          </cell>
          <cell r="K58">
            <v>8</v>
          </cell>
          <cell r="L58">
            <v>11</v>
          </cell>
        </row>
        <row r="59">
          <cell r="A59" t="str">
            <v>Cálculo I (Eng. Eletr. + Comp.) - T 02</v>
          </cell>
          <cell r="E59">
            <v>4</v>
          </cell>
          <cell r="F59">
            <v>60</v>
          </cell>
          <cell r="I59">
            <v>85</v>
          </cell>
          <cell r="J59">
            <v>30</v>
          </cell>
          <cell r="K59">
            <v>6</v>
          </cell>
          <cell r="L59">
            <v>49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209</v>
          </cell>
          <cell r="J62">
            <v>119</v>
          </cell>
          <cell r="K62">
            <v>15</v>
          </cell>
          <cell r="L62">
            <v>75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360</v>
          </cell>
        </row>
      </sheetData>
      <sheetData sheetId="45">
        <row r="5">
          <cell r="L5">
            <v>1160</v>
          </cell>
        </row>
        <row r="6">
          <cell r="L6">
            <v>760</v>
          </cell>
        </row>
        <row r="8">
          <cell r="L8">
            <v>420</v>
          </cell>
        </row>
        <row r="13">
          <cell r="C13" t="str">
            <v>Ivaldo Maciel de Brito</v>
          </cell>
          <cell r="J13" t="str">
            <v>8334047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39636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Vet. e Geometria Analítica - T 02</v>
          </cell>
          <cell r="E57">
            <v>4</v>
          </cell>
          <cell r="F57">
            <v>60</v>
          </cell>
          <cell r="I57">
            <v>81</v>
          </cell>
          <cell r="J57">
            <v>24</v>
          </cell>
          <cell r="K57">
            <v>4</v>
          </cell>
          <cell r="L57">
            <v>53</v>
          </cell>
        </row>
        <row r="58">
          <cell r="A58" t="str">
            <v>Cálculo Diferencial e Integral I - T 03</v>
          </cell>
          <cell r="E58">
            <v>6</v>
          </cell>
          <cell r="F58">
            <v>90</v>
          </cell>
          <cell r="I58">
            <v>60</v>
          </cell>
          <cell r="J58">
            <v>22</v>
          </cell>
          <cell r="K58">
            <v>4</v>
          </cell>
          <cell r="L58">
            <v>34</v>
          </cell>
        </row>
        <row r="59">
          <cell r="A59" t="str">
            <v>Cálculo I (NOVO) - T 03</v>
          </cell>
          <cell r="E59">
            <v>4</v>
          </cell>
          <cell r="F59">
            <v>60</v>
          </cell>
          <cell r="I59">
            <v>46</v>
          </cell>
          <cell r="J59">
            <v>11</v>
          </cell>
          <cell r="K59">
            <v>4</v>
          </cell>
          <cell r="L59">
            <v>31</v>
          </cell>
        </row>
        <row r="62">
          <cell r="E62">
            <v>14</v>
          </cell>
          <cell r="F62">
            <v>210</v>
          </cell>
          <cell r="G62">
            <v>210</v>
          </cell>
          <cell r="I62">
            <v>187</v>
          </cell>
          <cell r="J62">
            <v>57</v>
          </cell>
          <cell r="K62">
            <v>12</v>
          </cell>
          <cell r="L62">
            <v>118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210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420</v>
          </cell>
        </row>
      </sheetData>
      <sheetData sheetId="46">
        <row r="5">
          <cell r="L5">
            <v>1160</v>
          </cell>
        </row>
        <row r="6">
          <cell r="L6">
            <v>760</v>
          </cell>
        </row>
        <row r="8">
          <cell r="L8">
            <v>420</v>
          </cell>
        </row>
        <row r="13">
          <cell r="C13" t="str">
            <v>Josiluiz Nobre dos Santos</v>
          </cell>
          <cell r="J13" t="str">
            <v>1700511-4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39930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Vet. e Geometria Analítica - T 04</v>
          </cell>
          <cell r="E57">
            <v>4</v>
          </cell>
          <cell r="F57">
            <v>60</v>
          </cell>
          <cell r="I57">
            <v>59</v>
          </cell>
          <cell r="J57">
            <v>34</v>
          </cell>
          <cell r="K57">
            <v>3</v>
          </cell>
          <cell r="L57">
            <v>22</v>
          </cell>
        </row>
        <row r="58">
          <cell r="A58" t="str">
            <v>Cálculo Diferencial e Integral II - T 04</v>
          </cell>
          <cell r="E58">
            <v>4</v>
          </cell>
          <cell r="F58">
            <v>60</v>
          </cell>
          <cell r="I58">
            <v>60</v>
          </cell>
          <cell r="J58">
            <v>54</v>
          </cell>
          <cell r="K58">
            <v>4</v>
          </cell>
          <cell r="L58">
            <v>2</v>
          </cell>
        </row>
        <row r="59">
          <cell r="A59" t="str">
            <v>Cálculo II (NOVO) - T 03</v>
          </cell>
          <cell r="E59">
            <v>4</v>
          </cell>
          <cell r="F59">
            <v>60</v>
          </cell>
          <cell r="I59">
            <v>39</v>
          </cell>
          <cell r="J59">
            <v>29</v>
          </cell>
          <cell r="K59">
            <v>5</v>
          </cell>
          <cell r="L59">
            <v>5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158</v>
          </cell>
          <cell r="J62">
            <v>117</v>
          </cell>
          <cell r="K62">
            <v>12</v>
          </cell>
          <cell r="L62">
            <v>29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Aquiles Freitas Dantas da Rocha</v>
          </cell>
        </row>
        <row r="80">
          <cell r="A80" t="str">
            <v>Melhoria do ensino de graduação no CCT/UFCG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40035</v>
          </cell>
          <cell r="H82">
            <v>40165</v>
          </cell>
        </row>
        <row r="85">
          <cell r="A85" t="str">
            <v>Lucas Santos de Melo</v>
          </cell>
        </row>
        <row r="87">
          <cell r="A87" t="str">
            <v>Melhoria do ensino de graduação no CCT/UFCG</v>
          </cell>
          <cell r="L87" t="str">
            <v>Concluído</v>
          </cell>
        </row>
        <row r="89">
          <cell r="A89" t="str">
            <v>Monitoria</v>
          </cell>
          <cell r="G89">
            <v>40035</v>
          </cell>
          <cell r="H89">
            <v>40165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60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420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70</v>
          </cell>
        </row>
        <row r="13">
          <cell r="C13" t="str">
            <v>Claudianor Continuacao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Pesquisa em problemas elipticos com crescimento critico exponencial</v>
          </cell>
          <cell r="I140" t="str">
            <v>Não há</v>
          </cell>
          <cell r="K140" t="str">
            <v>Em andamento</v>
          </cell>
        </row>
        <row r="142">
          <cell r="A142" t="str">
            <v>Equações elítptica com falta de compacidade</v>
          </cell>
          <cell r="H142" t="str">
            <v>Coordenador</v>
          </cell>
          <cell r="J142">
            <v>39508</v>
          </cell>
        </row>
        <row r="147">
          <cell r="A147" t="str">
            <v>Pesquisa em problemas elipticos com funcional Localmente Lipschitziano</v>
          </cell>
          <cell r="I147" t="str">
            <v>Não há</v>
          </cell>
          <cell r="K147" t="str">
            <v>Em andamento</v>
          </cell>
        </row>
        <row r="149">
          <cell r="A149" t="str">
            <v>Equações elípticas com não-linearidade descontínua </v>
          </cell>
          <cell r="H149" t="str">
            <v>Coordenador</v>
          </cell>
          <cell r="J149">
            <v>39873</v>
          </cell>
        </row>
        <row r="154">
          <cell r="A154" t="str">
            <v>Part. no Progr. Interdepartamental de Tec. em Petr. e Gás  ANP/PRH-25</v>
          </cell>
          <cell r="I154" t="str">
            <v>ANP</v>
          </cell>
          <cell r="K154" t="str">
            <v>Em andamento</v>
          </cell>
        </row>
        <row r="166">
          <cell r="L166">
            <v>70</v>
          </cell>
        </row>
        <row r="196">
          <cell r="L196">
            <v>0</v>
          </cell>
        </row>
        <row r="200">
          <cell r="A200" t="str">
            <v>C. O. Alves, L. R. Freitas, A class of semilinear problems with critical exponential growth in exterior domains, Abstracts of the ICMC Summer Meeting on Differential Equations 2010 Chapter, (2010),  pp. 36-36.</v>
          </cell>
        </row>
        <row r="201">
          <cell r="B201" t="str">
            <v>Resumo publicado em anais de eventos internacionais</v>
          </cell>
        </row>
        <row r="204">
          <cell r="A204" t="str">
            <v>J. L. F. Melo, C. O.  Alves, Multiplicidade de soluções para um problema crítico via categoria de Lusternik-Schnirelman, V Semana Mat. CCT, 2009 
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70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80</v>
          </cell>
        </row>
        <row r="13">
          <cell r="C13" t="str">
            <v>Horacio Continuacao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Leovegildo Douglas Pereira de Souza</v>
          </cell>
        </row>
        <row r="80">
          <cell r="A80" t="str">
            <v>Monitoria da Disciplina Cálculo Diferencial e Integral I</v>
          </cell>
          <cell r="L80" t="str">
            <v>Concluído</v>
          </cell>
        </row>
        <row r="82">
          <cell r="A82" t="str">
            <v>Monitoria</v>
          </cell>
          <cell r="G82" t="str">
            <v>15/08/09</v>
          </cell>
          <cell r="H82" t="str">
            <v>15/12/09</v>
          </cell>
        </row>
        <row r="85">
          <cell r="A85" t="str">
            <v>Francisco Gomes de Amorim</v>
          </cell>
        </row>
        <row r="87">
          <cell r="A87" t="str">
            <v>Monitoria da Disciplina Álgebra Vetorial e Geometria Analítica</v>
          </cell>
          <cell r="L87" t="str">
            <v>Concluído</v>
          </cell>
        </row>
        <row r="89">
          <cell r="A89" t="str">
            <v>Monitoria</v>
          </cell>
          <cell r="G89" t="str">
            <v>15/08/09</v>
          </cell>
          <cell r="H89" t="str">
            <v>15/12/09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80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p50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7">
      <selection activeCell="A1" sqref="A1:J1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91" t="s">
        <v>297</v>
      </c>
      <c r="B1" s="192"/>
      <c r="C1" s="192"/>
      <c r="D1" s="192"/>
      <c r="E1" s="192"/>
      <c r="F1" s="193"/>
      <c r="G1" s="192"/>
      <c r="H1" s="192"/>
      <c r="I1" s="192"/>
      <c r="J1" s="192"/>
      <c r="K1" s="197" t="str">
        <f>'[1]p1'!$D$3</f>
        <v>Matemática e Estatística</v>
      </c>
      <c r="L1" s="197"/>
      <c r="M1" s="197"/>
      <c r="N1" s="197"/>
      <c r="O1" s="197"/>
      <c r="P1" s="198"/>
    </row>
    <row r="2" spans="1:16" ht="16.5" thickBot="1">
      <c r="A2" s="195"/>
      <c r="B2" s="195"/>
      <c r="C2" s="195"/>
      <c r="D2" s="195"/>
      <c r="E2" s="195"/>
      <c r="F2" s="196"/>
      <c r="G2" s="159" t="s">
        <v>77</v>
      </c>
      <c r="H2" s="160" t="str">
        <f>'[1]p1'!$H$4</f>
        <v>2009.2</v>
      </c>
      <c r="I2" s="194"/>
      <c r="J2" s="195"/>
      <c r="K2" s="195"/>
      <c r="L2" s="195"/>
      <c r="M2" s="195"/>
      <c r="N2" s="195"/>
      <c r="O2" s="195"/>
      <c r="P2" s="195"/>
    </row>
  </sheetData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5">
      <selection activeCell="A7" sqref="A7:S7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91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7" t="s">
        <v>77</v>
      </c>
      <c r="S3" s="5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00" t="s">
        <v>30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2"/>
      <c r="M6" s="401" t="s">
        <v>17</v>
      </c>
      <c r="N6" s="401"/>
      <c r="O6" s="401"/>
      <c r="P6" s="401"/>
      <c r="Q6" s="32"/>
      <c r="R6" s="33" t="s">
        <v>19</v>
      </c>
      <c r="S6" s="30" t="s">
        <v>25</v>
      </c>
    </row>
    <row r="7" spans="1:19" s="3" customFormat="1" ht="11.25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1:19" s="34" customFormat="1" ht="12.75" customHeight="1">
      <c r="A8" s="382" t="str">
        <f>T('[1]p7'!$C$13:$G$13)</f>
        <v>Antônio José da Silva</v>
      </c>
      <c r="B8" s="383"/>
      <c r="C8" s="383"/>
      <c r="D8" s="383"/>
      <c r="E8" s="383"/>
      <c r="F8" s="384"/>
      <c r="G8" s="390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</row>
    <row r="9" spans="1:19" s="3" customFormat="1" ht="13.5" customHeight="1">
      <c r="A9" s="408" t="str">
        <f>IF('[1]p7'!$A$296&lt;&gt;0,'[1]p7'!$A$296,"")</f>
        <v>Pesquisador Institucional da UFCG - PI/UFCG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 t="str">
        <f>IF('[1]p7'!$H$296&lt;&gt;0,'[1]p7'!$H$296,"")</f>
        <v>Portaria R/084/08/08</v>
      </c>
      <c r="N9" s="408"/>
      <c r="O9" s="408"/>
      <c r="P9" s="408"/>
      <c r="Q9" s="408"/>
      <c r="R9" s="35">
        <f>IF('[1]p7'!$J$296&lt;&gt;0,'[1]p7'!$J$296,"")</f>
        <v>39668</v>
      </c>
      <c r="S9" s="35">
        <f>IF('[1]p7'!$K$296&lt;&gt;0,'[1]p7'!$K$296,"")</f>
      </c>
    </row>
    <row r="10" spans="1:19" s="3" customFormat="1" ht="11.25">
      <c r="A10" s="407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</row>
    <row r="11" spans="1:19" s="34" customFormat="1" ht="12.75" customHeight="1">
      <c r="A11" s="382" t="str">
        <f>T('[1]p9'!$C$13:$G$13)</f>
        <v>Aparecido Jesuino de Souza</v>
      </c>
      <c r="B11" s="383"/>
      <c r="C11" s="383"/>
      <c r="D11" s="383"/>
      <c r="E11" s="383"/>
      <c r="F11" s="384"/>
      <c r="G11" s="390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</row>
    <row r="12" spans="1:19" s="3" customFormat="1" ht="13.5" customHeight="1">
      <c r="A12" s="408" t="str">
        <f>IF('[1]p9'!$A$295&lt;&gt;0,'[1]p9'!$A$295,"")</f>
        <v>Coordenador Protempore do Programa de Pós-Graduação em Matemática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 t="str">
        <f>IF('[1]p9'!$H$295&lt;&gt;0,'[1]p9'!$H$295,"")</f>
        <v>Port. R/PRH/591/2009</v>
      </c>
      <c r="N12" s="408"/>
      <c r="O12" s="408"/>
      <c r="P12" s="408"/>
      <c r="Q12" s="408"/>
      <c r="R12" s="35">
        <f>IF('[1]p9'!$J$295&lt;&gt;0,'[1]p9'!$J$295,"")</f>
        <v>39965</v>
      </c>
      <c r="S12" s="35">
        <f>IF('[1]p9'!$K$295&lt;&gt;0,'[1]p9'!$K$295,"")</f>
        <v>40198</v>
      </c>
    </row>
    <row r="13" spans="1:19" s="3" customFormat="1" ht="11.25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</row>
    <row r="14" spans="1:19" s="34" customFormat="1" ht="12.75" customHeight="1">
      <c r="A14" s="382" t="str">
        <f>T('[1]p11'!$C$13:$G$13)</f>
        <v>Bráulio Maia Junior</v>
      </c>
      <c r="B14" s="383"/>
      <c r="C14" s="383"/>
      <c r="D14" s="383"/>
      <c r="E14" s="383"/>
      <c r="F14" s="384"/>
      <c r="G14" s="390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</row>
    <row r="15" spans="1:19" s="3" customFormat="1" ht="13.5" customHeight="1">
      <c r="A15" s="408" t="str">
        <f>IF('[1]p11'!$A$295&lt;&gt;0,'[1]p11'!$A$295,"")</f>
        <v>Diretor do Centro de Ciências e Tecnologia da UFCG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 t="str">
        <f>IF('[1]p11'!$H$295&lt;&gt;0,'[1]p11'!$H$295,"")</f>
        <v>Port.R/SRH/No.1098</v>
      </c>
      <c r="N15" s="408"/>
      <c r="O15" s="408"/>
      <c r="P15" s="408"/>
      <c r="Q15" s="408"/>
      <c r="R15" s="35">
        <f>IF('[1]p11'!$J$295&lt;&gt;0,'[1]p11'!$J$295,"")</f>
        <v>38657</v>
      </c>
      <c r="S15" s="35">
        <f>IF('[1]p11'!$K$295&lt;&gt;0,'[1]p11'!$K$295,"")</f>
        <v>40117</v>
      </c>
    </row>
    <row r="16" spans="1:19" s="3" customFormat="1" ht="11.25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</row>
    <row r="17" spans="1:19" s="34" customFormat="1" ht="12.75" customHeight="1">
      <c r="A17" s="382" t="str">
        <f>T('[1]p12'!$C$13:$G$13)</f>
        <v>Claudianor Oliveira Alves</v>
      </c>
      <c r="B17" s="383"/>
      <c r="C17" s="383"/>
      <c r="D17" s="383"/>
      <c r="E17" s="383"/>
      <c r="F17" s="384"/>
      <c r="G17" s="390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19" s="3" customFormat="1" ht="13.5" customHeight="1">
      <c r="A18" s="408" t="str">
        <f>IF('[1]p12'!$A$295&lt;&gt;0,'[1]p12'!$A$295,"")</f>
        <v>Coordenador Administrativo da Unidade Acadêmica de Matemática e Estatística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>
        <f>IF('[1]p12'!$H$295&lt;&gt;0,'[1]p12'!$H$295,"")</f>
      </c>
      <c r="N18" s="408"/>
      <c r="O18" s="408"/>
      <c r="P18" s="408"/>
      <c r="Q18" s="408"/>
      <c r="R18" s="35">
        <f>IF('[1]p12'!$J$295&lt;&gt;0,'[1]p12'!$J$295,"")</f>
        <v>39873</v>
      </c>
      <c r="S18" s="35">
        <f>IF('[1]p12'!$K$295&lt;&gt;0,'[1]p12'!$K$295,"")</f>
        <v>40178</v>
      </c>
    </row>
    <row r="19" spans="1:19" s="3" customFormat="1" ht="11.25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1:19" s="34" customFormat="1" ht="12.75" customHeight="1">
      <c r="A20" s="382" t="str">
        <f>T('[1]p39'!$C$13:$G$13)</f>
        <v>Rosana Marques da Silva</v>
      </c>
      <c r="B20" s="383"/>
      <c r="C20" s="383"/>
      <c r="D20" s="383"/>
      <c r="E20" s="383"/>
      <c r="F20" s="384"/>
      <c r="G20" s="390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</row>
    <row r="21" spans="1:19" s="3" customFormat="1" ht="13.5" customHeight="1">
      <c r="A21" s="408" t="str">
        <f>IF('[1]p39'!$A$295&lt;&gt;0,'[1]p39'!$A$295,"")</f>
        <v>Coordenadora de Graduação da UAME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 t="str">
        <f>IF('[1]p39'!$H$295&lt;&gt;0,'[1]p39'!$H$295,"")</f>
        <v>Port. R/SRH/n.283, 14/03/2008</v>
      </c>
      <c r="N21" s="408"/>
      <c r="O21" s="408"/>
      <c r="P21" s="408"/>
      <c r="Q21" s="408"/>
      <c r="R21" s="35">
        <f>IF('[1]p39'!$J$295&lt;&gt;0,'[1]p39'!$J$295,"")</f>
        <v>39521</v>
      </c>
      <c r="S21" s="35">
        <f>IF('[1]p39'!$K$295&lt;&gt;0,'[1]p39'!$K$295,"")</f>
        <v>40249</v>
      </c>
    </row>
    <row r="22" spans="1:19" s="3" customFormat="1" ht="11.25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</row>
    <row r="23" spans="1:19" s="34" customFormat="1" ht="12.75" customHeight="1">
      <c r="A23" s="382" t="str">
        <f>T('[1]p43'!$C$13:$G$13)</f>
        <v>Vanio Fragoso de Melo</v>
      </c>
      <c r="B23" s="383"/>
      <c r="C23" s="383"/>
      <c r="D23" s="383"/>
      <c r="E23" s="383"/>
      <c r="F23" s="384"/>
      <c r="G23" s="390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</row>
    <row r="24" spans="1:19" s="3" customFormat="1" ht="13.5" customHeight="1">
      <c r="A24" s="408" t="str">
        <f>IF('[1]p43'!$A$295&lt;&gt;0,'[1]p43'!$A$295,"")</f>
        <v>Coordenador de Pesquisa e Extensão da UAME/CCT/UFCG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 t="str">
        <f>IF('[1]p43'!$H$295&lt;&gt;0,'[1]p43'!$H$295,"")</f>
        <v>Port./R/SRH/Nº 287/2008</v>
      </c>
      <c r="N24" s="408"/>
      <c r="O24" s="408"/>
      <c r="P24" s="408"/>
      <c r="Q24" s="408"/>
      <c r="R24" s="35">
        <f>IF('[1]p43'!$J$295&lt;&gt;0,'[1]p43'!$J$295,"")</f>
        <v>39520</v>
      </c>
      <c r="S24" s="35">
        <f>IF('[1]p43'!$K$295&lt;&gt;0,'[1]p43'!$K$295,"")</f>
        <v>40249</v>
      </c>
    </row>
  </sheetData>
  <sheetProtection/>
  <mergeCells count="37">
    <mergeCell ref="A21:L21"/>
    <mergeCell ref="M21:Q21"/>
    <mergeCell ref="A19:S19"/>
    <mergeCell ref="A1:S1"/>
    <mergeCell ref="A2:S2"/>
    <mergeCell ref="A3:D3"/>
    <mergeCell ref="A4:S5"/>
    <mergeCell ref="A20:F20"/>
    <mergeCell ref="G20:S20"/>
    <mergeCell ref="A18:L18"/>
    <mergeCell ref="A24:L24"/>
    <mergeCell ref="M24:Q24"/>
    <mergeCell ref="A22:S22"/>
    <mergeCell ref="A23:F23"/>
    <mergeCell ref="G23:S23"/>
    <mergeCell ref="M18:Q18"/>
    <mergeCell ref="A17:F17"/>
    <mergeCell ref="G17:S17"/>
    <mergeCell ref="A15:L15"/>
    <mergeCell ref="M15:Q15"/>
    <mergeCell ref="A16:S16"/>
    <mergeCell ref="E3:Q3"/>
    <mergeCell ref="A6:L6"/>
    <mergeCell ref="A10:S10"/>
    <mergeCell ref="A11:F11"/>
    <mergeCell ref="G11:S11"/>
    <mergeCell ref="A9:L9"/>
    <mergeCell ref="M9:Q9"/>
    <mergeCell ref="M6:P6"/>
    <mergeCell ref="A7:S7"/>
    <mergeCell ref="A8:F8"/>
    <mergeCell ref="G8:S8"/>
    <mergeCell ref="A13:S13"/>
    <mergeCell ref="A14:F14"/>
    <mergeCell ref="G14:S14"/>
    <mergeCell ref="A12:L12"/>
    <mergeCell ref="M12:Q1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28" sqref="A28:IV2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74</v>
      </c>
      <c r="B3" s="375"/>
      <c r="C3" s="375"/>
      <c r="D3" s="375"/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7" t="s">
        <v>77</v>
      </c>
      <c r="S3" s="59" t="str">
        <f>'[1]p1'!$H$4</f>
        <v>2009.2</v>
      </c>
    </row>
    <row r="4" spans="1:19" s="1" customFormat="1" ht="12.7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</row>
    <row r="5" spans="1:19" s="8" customFormat="1" ht="13.5" thickBo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</row>
    <row r="6" spans="1:19" ht="13.5" thickBot="1">
      <c r="A6" s="400" t="s">
        <v>29</v>
      </c>
      <c r="B6" s="401"/>
      <c r="C6" s="401"/>
      <c r="D6" s="401"/>
      <c r="E6" s="401"/>
      <c r="F6" s="401"/>
      <c r="G6" s="401"/>
      <c r="H6" s="400" t="s">
        <v>24</v>
      </c>
      <c r="I6" s="401"/>
      <c r="J6" s="401"/>
      <c r="K6" s="401"/>
      <c r="L6" s="401"/>
      <c r="M6" s="401"/>
      <c r="N6" s="401"/>
      <c r="O6" s="401"/>
      <c r="P6" s="401"/>
      <c r="Q6" s="402"/>
      <c r="R6" s="157" t="s">
        <v>289</v>
      </c>
      <c r="S6" s="30" t="s">
        <v>290</v>
      </c>
    </row>
    <row r="7" spans="1:19" s="10" customFormat="1" ht="12.75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5" customFormat="1" ht="14.25" customHeight="1">
      <c r="A8" s="417" t="str">
        <f>T('[1]p5'!$C$13:$G$13)</f>
        <v>Ana Cristina Brandão da Rocha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</row>
    <row r="9" spans="1:19" s="3" customFormat="1" ht="13.5" customHeight="1">
      <c r="A9" s="408" t="str">
        <f>IF('[1]p5'!$A$271&lt;&gt;0,'[1]p5'!$A$271,"")</f>
        <v>Título: Introdução à Regressão Logística; Aluna: Laissa Fabrícia Maciel - Curso de Bacharelado em Estatística - UEPB - Campus de Campina Grande</v>
      </c>
      <c r="B9" s="408"/>
      <c r="C9" s="408"/>
      <c r="D9" s="408"/>
      <c r="E9" s="408"/>
      <c r="F9" s="408"/>
      <c r="G9" s="408"/>
      <c r="H9" s="408" t="str">
        <f>IF('[1]p5'!$B$272&lt;&gt;0,'[1]p5'!$B$272,"")</f>
        <v>Banca examinadora de TCC</v>
      </c>
      <c r="I9" s="408"/>
      <c r="J9" s="408"/>
      <c r="K9" s="408"/>
      <c r="L9" s="408"/>
      <c r="M9" s="408"/>
      <c r="N9" s="408"/>
      <c r="O9" s="408"/>
      <c r="P9" s="408"/>
      <c r="Q9" s="408"/>
      <c r="R9" s="35" t="str">
        <f>IF('[1]p5'!$H$271&lt;&gt;0,'[1]p5'!$H$271,"")</f>
        <v>Universidade Estadual da Paraíba</v>
      </c>
      <c r="S9" s="35">
        <f>IF('[1]p5'!$K$271&lt;&gt;0,'[1]p5'!$K$271,"")</f>
        <v>40165</v>
      </c>
    </row>
    <row r="10" spans="1:19" s="3" customFormat="1" ht="13.5" customHeight="1">
      <c r="A10" s="408" t="str">
        <f>IF('[1]p5'!$A$274&lt;&gt;0,'[1]p5'!$A$274,"")</f>
        <v>Título: Análise de Resíduos no Modelo de Regressão Linear Simples; Aluna: Lucenilda Araújo Barbosa - Curso de Bacharelado em Estatística - UEPB - Campus de Campina Grande</v>
      </c>
      <c r="B10" s="408"/>
      <c r="C10" s="408"/>
      <c r="D10" s="408"/>
      <c r="E10" s="408"/>
      <c r="F10" s="408"/>
      <c r="G10" s="408"/>
      <c r="H10" s="408">
        <f>IF('[1]p5'!$B$275&lt;&gt;0,'[1]p5'!$B$275,"")</f>
      </c>
      <c r="I10" s="408"/>
      <c r="J10" s="408"/>
      <c r="K10" s="408"/>
      <c r="L10" s="408"/>
      <c r="M10" s="408"/>
      <c r="N10" s="408"/>
      <c r="O10" s="408"/>
      <c r="P10" s="408"/>
      <c r="Q10" s="408"/>
      <c r="R10" s="35">
        <f>IF('[1]p5'!$H$274&lt;&gt;0,'[1]p5'!$H$274,"")</f>
      </c>
      <c r="S10" s="35">
        <f>IF('[1]p5'!$K$274&lt;&gt;0,'[1]p5'!$K$274,"")</f>
        <v>40165</v>
      </c>
    </row>
    <row r="11" spans="1:19" s="10" customFormat="1" ht="12.75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5" customFormat="1" ht="14.25" customHeight="1">
      <c r="A12" s="417" t="str">
        <f>T('[1]p6'!$C$13:$G$13)</f>
        <v>Angelo Roncalli Furtado de Holanda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</row>
    <row r="13" spans="1:19" s="3" customFormat="1" ht="13.5" customHeight="1">
      <c r="A13" s="408" t="str">
        <f>IF('[1]p6'!$A$271&lt;&gt;0,'[1]p6'!$A$271,"")</f>
        <v>Defesa da Aluna Jéssica Lange Ferreira Melo</v>
      </c>
      <c r="B13" s="408"/>
      <c r="C13" s="408"/>
      <c r="D13" s="408"/>
      <c r="E13" s="408"/>
      <c r="F13" s="408"/>
      <c r="G13" s="408"/>
      <c r="H13" s="408" t="str">
        <f>IF('[1]p6'!$B$272&lt;&gt;0,'[1]p6'!$B$272,"")</f>
        <v>Banca examinadora de dissertação</v>
      </c>
      <c r="I13" s="408"/>
      <c r="J13" s="408"/>
      <c r="K13" s="408"/>
      <c r="L13" s="408"/>
      <c r="M13" s="408"/>
      <c r="N13" s="408"/>
      <c r="O13" s="408"/>
      <c r="P13" s="408"/>
      <c r="Q13" s="408"/>
      <c r="R13" s="35" t="str">
        <f>IF('[1]p6'!$H$271&lt;&gt;0,'[1]p6'!$H$271,"")</f>
        <v>DME - UFCG</v>
      </c>
      <c r="S13" s="35" t="str">
        <f>IF('[1]p6'!$K$271&lt;&gt;0,'[1]p6'!$K$271,"")</f>
        <v>19/0210</v>
      </c>
    </row>
    <row r="14" spans="1:19" s="10" customFormat="1" ht="12.7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5" customFormat="1" ht="14.25" customHeight="1">
      <c r="A15" s="417" t="str">
        <f>T('[1]p7'!$C$13:$G$13)</f>
        <v>Antônio José da Silva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</row>
    <row r="16" spans="1:19" s="3" customFormat="1" ht="13.5" customHeight="1">
      <c r="A16" s="408" t="str">
        <f>IF('[1]p7'!$A$271&lt;&gt;0,'[1]p7'!$A$271,"")</f>
        <v> Análise Conjunta de Experimentos Inteiramente Casualizados</v>
      </c>
      <c r="B16" s="408"/>
      <c r="C16" s="408"/>
      <c r="D16" s="408"/>
      <c r="E16" s="408"/>
      <c r="F16" s="408"/>
      <c r="G16" s="408"/>
      <c r="H16" s="408" t="str">
        <f>IF('[1]p7'!$B$272&lt;&gt;0,'[1]p7'!$B$272,"")</f>
        <v>Banca examinadora de TCC</v>
      </c>
      <c r="I16" s="408"/>
      <c r="J16" s="408"/>
      <c r="K16" s="408"/>
      <c r="L16" s="408"/>
      <c r="M16" s="408"/>
      <c r="N16" s="408"/>
      <c r="O16" s="408"/>
      <c r="P16" s="408"/>
      <c r="Q16" s="408"/>
      <c r="R16" s="35" t="str">
        <f>IF('[1]p7'!$H$271&lt;&gt;0,'[1]p7'!$H$271,"")</f>
        <v>DME/UEPB</v>
      </c>
      <c r="S16" s="35">
        <f>IF('[1]p7'!$K$271&lt;&gt;0,'[1]p7'!$K$271,"")</f>
        <v>39912</v>
      </c>
    </row>
    <row r="17" spans="1:19" s="3" customFormat="1" ht="13.5" customHeight="1">
      <c r="A17" s="408" t="str">
        <f>IF('[1]p7'!$A$274&lt;&gt;0,'[1]p7'!$A$274,"")</f>
        <v>Experimentos Inteiramente Casualizado com um Fator Fixo</v>
      </c>
      <c r="B17" s="408"/>
      <c r="C17" s="408"/>
      <c r="D17" s="408"/>
      <c r="E17" s="408"/>
      <c r="F17" s="408"/>
      <c r="G17" s="408"/>
      <c r="H17" s="408">
        <f>IF('[1]p7'!$B$275&lt;&gt;0,'[1]p7'!$B$275,"")</f>
      </c>
      <c r="I17" s="408"/>
      <c r="J17" s="408"/>
      <c r="K17" s="408"/>
      <c r="L17" s="408"/>
      <c r="M17" s="408"/>
      <c r="N17" s="408"/>
      <c r="O17" s="408"/>
      <c r="P17" s="408"/>
      <c r="Q17" s="408"/>
      <c r="R17" s="35" t="str">
        <f>IF('[1]p7'!$H$274&lt;&gt;0,'[1]p7'!$H$274,"")</f>
        <v>DME/UEPB</v>
      </c>
      <c r="S17" s="35">
        <f>IF('[1]p7'!$K$274&lt;&gt;0,'[1]p7'!$K$274,"")</f>
        <v>39912</v>
      </c>
    </row>
    <row r="18" spans="1:19" s="10" customFormat="1" ht="12.75">
      <c r="A18" s="418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5" customFormat="1" ht="14.25" customHeight="1">
      <c r="A19" s="417" t="str">
        <f>T('[1]p8'!$C$13:$G$13)</f>
        <v>Antônio Pereira Brandão Júnior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</row>
    <row r="20" spans="1:19" s="3" customFormat="1" ht="13.5" customHeight="1">
      <c r="A20" s="408" t="str">
        <f>IF('[1]p8'!$A$271&lt;&gt;0,'[1]p8'!$A$271,"")</f>
        <v>Defesa de dissertação de mestrado do aluno João Vitor Gonçalves de Almeida</v>
      </c>
      <c r="B20" s="408"/>
      <c r="C20" s="408"/>
      <c r="D20" s="408"/>
      <c r="E20" s="408"/>
      <c r="F20" s="408"/>
      <c r="G20" s="408"/>
      <c r="H20" s="408" t="str">
        <f>IF('[1]p8'!$B$272&lt;&gt;0,'[1]p8'!$B$272,"")</f>
        <v>Banca examinadora de dissertação</v>
      </c>
      <c r="I20" s="408"/>
      <c r="J20" s="408"/>
      <c r="K20" s="408"/>
      <c r="L20" s="408"/>
      <c r="M20" s="408"/>
      <c r="N20" s="408"/>
      <c r="O20" s="408"/>
      <c r="P20" s="408"/>
      <c r="Q20" s="408"/>
      <c r="R20" s="35" t="str">
        <f>IF('[1]p8'!$H$271&lt;&gt;0,'[1]p8'!$H$271,"")</f>
        <v>Universidade de Brasília</v>
      </c>
      <c r="S20" s="35">
        <f>IF('[1]p8'!$K$271&lt;&gt;0,'[1]p8'!$K$271,"")</f>
        <v>40205</v>
      </c>
    </row>
    <row r="21" spans="1:19" s="3" customFormat="1" ht="13.5" customHeight="1">
      <c r="A21" s="408" t="str">
        <f>IF('[1]p8'!$A$274&lt;&gt;0,'[1]p8'!$A$274,"")</f>
        <v>Comissão de Seleção e Comissão de Avaliação e Bolsas do PPGMat</v>
      </c>
      <c r="B21" s="408"/>
      <c r="C21" s="408"/>
      <c r="D21" s="408"/>
      <c r="E21" s="408"/>
      <c r="F21" s="408"/>
      <c r="G21" s="408"/>
      <c r="H21" s="408" t="str">
        <f>IF('[1]p8'!$B$275&lt;&gt;0,'[1]p8'!$B$275,"")</f>
        <v>Banca de seleção de alunos para o mestrado</v>
      </c>
      <c r="I21" s="408"/>
      <c r="J21" s="408"/>
      <c r="K21" s="408"/>
      <c r="L21" s="408"/>
      <c r="M21" s="408"/>
      <c r="N21" s="408"/>
      <c r="O21" s="408"/>
      <c r="P21" s="408"/>
      <c r="Q21" s="408"/>
      <c r="R21" s="35" t="str">
        <f>IF('[1]p8'!$H$274&lt;&gt;0,'[1]p8'!$H$274,"")</f>
        <v>UAME/UFCG</v>
      </c>
      <c r="S21" s="35">
        <f>IF('[1]p8'!$K$274&lt;&gt;0,'[1]p8'!$K$274,"")</f>
      </c>
    </row>
    <row r="22" spans="1:19" s="10" customFormat="1" ht="12.75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5" customFormat="1" ht="14.25" customHeight="1">
      <c r="A23" s="417" t="str">
        <f>T('[1]p9'!$C$13:$G$13)</f>
        <v>Aparecido Jesuino de Souza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</row>
    <row r="24" spans="1:19" s="3" customFormat="1" ht="13.5" customHeight="1">
      <c r="A24" s="408" t="str">
        <f>IF('[1]p9'!$A$271&lt;&gt;0,'[1]p9'!$A$271,"")</f>
        <v>Defesa de Tese de Pablo Castañeda Rivera</v>
      </c>
      <c r="B24" s="408"/>
      <c r="C24" s="408"/>
      <c r="D24" s="408"/>
      <c r="E24" s="408"/>
      <c r="F24" s="408"/>
      <c r="G24" s="408"/>
      <c r="H24" s="408" t="str">
        <f>IF('[1]p9'!$B$272&lt;&gt;0,'[1]p9'!$B$272,"")</f>
        <v>Banca examinadora de tese</v>
      </c>
      <c r="I24" s="408"/>
      <c r="J24" s="408"/>
      <c r="K24" s="408"/>
      <c r="L24" s="408"/>
      <c r="M24" s="408"/>
      <c r="N24" s="408"/>
      <c r="O24" s="408"/>
      <c r="P24" s="408"/>
      <c r="Q24" s="408"/>
      <c r="R24" s="35" t="str">
        <f>IF('[1]p9'!$H$271&lt;&gt;0,'[1]p9'!$H$271,"")</f>
        <v>IMPA</v>
      </c>
      <c r="S24" s="35">
        <f>IF('[1]p9'!$K$271&lt;&gt;0,'[1]p9'!$K$271,"")</f>
        <v>40182</v>
      </c>
    </row>
    <row r="25" spans="1:19" s="10" customFormat="1" ht="12.75">
      <c r="A25" s="418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5" customFormat="1" ht="14.25" customHeight="1">
      <c r="A26" s="417" t="str">
        <f>T('[1]p12'!$C$13:$G$13)</f>
        <v>Claudianor Oliveira Alves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</row>
    <row r="27" spans="1:19" s="3" customFormat="1" ht="13.5" customHeight="1">
      <c r="A27" s="408" t="str">
        <f>IF('[1]p12'!$A$271&lt;&gt;0,'[1]p12'!$A$271,"")</f>
        <v>Participação em Banca de Exame de qualificação ao doutorado</v>
      </c>
      <c r="B27" s="408"/>
      <c r="C27" s="408"/>
      <c r="D27" s="408"/>
      <c r="E27" s="408"/>
      <c r="F27" s="408"/>
      <c r="G27" s="408"/>
      <c r="H27" s="408" t="str">
        <f>IF('[1]p12'!$B$272&lt;&gt;0,'[1]p12'!$B$272,"")</f>
        <v>Banca examinadora de exame de qualificação</v>
      </c>
      <c r="I27" s="408"/>
      <c r="J27" s="408"/>
      <c r="K27" s="408"/>
      <c r="L27" s="408"/>
      <c r="M27" s="408"/>
      <c r="N27" s="408"/>
      <c r="O27" s="408"/>
      <c r="P27" s="408"/>
      <c r="Q27" s="408"/>
      <c r="R27" s="35" t="str">
        <f>IF('[1]p12'!$H$271&lt;&gt;0,'[1]p12'!$H$271,"")</f>
        <v>UNICAMP</v>
      </c>
      <c r="S27" s="35">
        <f>IF('[1]p12'!$K$271&lt;&gt;0,'[1]p12'!$K$271,"")</f>
        <v>40154</v>
      </c>
    </row>
    <row r="28" spans="1:19" s="10" customFormat="1" ht="12.75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5" customFormat="1" ht="14.25" customHeight="1">
      <c r="A29" s="417" t="str">
        <f>T('[1]p13'!$C$13:$G$13)</f>
        <v>Daniel Cordeiro de Morais Filho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</row>
    <row r="30" spans="1:19" s="3" customFormat="1" ht="13.5" customHeight="1">
      <c r="A30" s="408" t="str">
        <f>IF('[1]p13'!$A$271&lt;&gt;0,'[1]p13'!$A$271,"")</f>
        <v>A Aplicação dos números complexos aos circuitos de corrente alternada no Ensino Técnico: Uma análise no Instituto Fedral de Educação, Ciência e Tecnologia do Piauí (IFPI), Antônio Carlos Moreira da Silva</v>
      </c>
      <c r="B30" s="408"/>
      <c r="C30" s="408"/>
      <c r="D30" s="408"/>
      <c r="E30" s="408"/>
      <c r="F30" s="408"/>
      <c r="G30" s="408"/>
      <c r="H30" s="408" t="str">
        <f>IF('[1]p13'!$B$272&lt;&gt;0,'[1]p13'!$B$272,"")</f>
        <v>Banca examinadora de dissertação</v>
      </c>
      <c r="I30" s="408"/>
      <c r="J30" s="408"/>
      <c r="K30" s="408"/>
      <c r="L30" s="408"/>
      <c r="M30" s="408"/>
      <c r="N30" s="408"/>
      <c r="O30" s="408"/>
      <c r="P30" s="408"/>
      <c r="Q30" s="408"/>
      <c r="R30" s="35" t="str">
        <f>IF('[1]p13'!$H$271&lt;&gt;0,'[1]p13'!$H$271,"")</f>
        <v>Universidade Luterana do Brasil</v>
      </c>
      <c r="S30" s="35">
        <f>IF('[1]p13'!$K$271&lt;&gt;0,'[1]p13'!$K$271,"")</f>
        <v>40148</v>
      </c>
    </row>
    <row r="31" spans="1:19" s="3" customFormat="1" ht="13.5" customHeight="1">
      <c r="A31" s="408" t="str">
        <f>IF('[1]p13'!$A$274&lt;&gt;0,'[1]p13'!$A$274,"")</f>
        <v>Banca de qualificação em Análise de Marco Antônio Lázaro</v>
      </c>
      <c r="B31" s="408"/>
      <c r="C31" s="408"/>
      <c r="D31" s="408"/>
      <c r="E31" s="408"/>
      <c r="F31" s="408"/>
      <c r="G31" s="408"/>
      <c r="H31" s="408" t="str">
        <f>IF('[1]p13'!$B$275&lt;&gt;0,'[1]p13'!$B$275,"")</f>
        <v>Banca examinadora de exame de qualificação</v>
      </c>
      <c r="I31" s="408"/>
      <c r="J31" s="408"/>
      <c r="K31" s="408"/>
      <c r="L31" s="408"/>
      <c r="M31" s="408"/>
      <c r="N31" s="408"/>
      <c r="O31" s="408"/>
      <c r="P31" s="408"/>
      <c r="Q31" s="408"/>
      <c r="R31" s="35" t="str">
        <f>IF('[1]p13'!$H$274&lt;&gt;0,'[1]p13'!$H$274,"")</f>
        <v>UFC</v>
      </c>
      <c r="S31" s="35">
        <f>IF('[1]p13'!$K$274&lt;&gt;0,'[1]p13'!$K$274,"")</f>
        <v>40118</v>
      </c>
    </row>
    <row r="32" spans="1:19" s="10" customFormat="1" ht="12.75">
      <c r="A32" s="418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5" customFormat="1" ht="14.25" customHeight="1">
      <c r="A33" s="417" t="str">
        <f>T('[1]p18'!$C$13:$G$13)</f>
        <v>Francisco Antônio Morais de Souza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</row>
    <row r="34" spans="1:19" s="3" customFormat="1" ht="13.5" customHeight="1">
      <c r="A34" s="408" t="str">
        <f>IF('[1]p18'!$A$271&lt;&gt;0,'[1]p18'!$A$271,"")</f>
        <v>Banca de Francisco Moisés Cândido de Medeiros</v>
      </c>
      <c r="B34" s="408"/>
      <c r="C34" s="408"/>
      <c r="D34" s="408"/>
      <c r="E34" s="408"/>
      <c r="F34" s="408"/>
      <c r="G34" s="408"/>
      <c r="H34" s="408" t="str">
        <f>IF('[1]p18'!$B$272&lt;&gt;0,'[1]p18'!$B$272,"")</f>
        <v>Banca examinadora de dissertação</v>
      </c>
      <c r="I34" s="408"/>
      <c r="J34" s="408"/>
      <c r="K34" s="408"/>
      <c r="L34" s="408"/>
      <c r="M34" s="408"/>
      <c r="N34" s="408"/>
      <c r="O34" s="408"/>
      <c r="P34" s="408"/>
      <c r="Q34" s="408"/>
      <c r="R34" s="35" t="str">
        <f>IF('[1]p18'!$H$271&lt;&gt;0,'[1]p18'!$H$271,"")</f>
        <v>CCET/UFRN</v>
      </c>
      <c r="S34" s="35">
        <f>IF('[1]p18'!$K$271&lt;&gt;0,'[1]p18'!$K$271,"")</f>
        <v>40219</v>
      </c>
    </row>
    <row r="35" spans="1:19" s="10" customFormat="1" ht="12.75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5" customFormat="1" ht="14.25" customHeight="1">
      <c r="A36" s="417" t="str">
        <f>T('[1]p24'!$C$13:$G$13)</f>
        <v>Jaime Alves Barbosa Sobrinho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</row>
    <row r="37" spans="1:19" s="3" customFormat="1" ht="13.5" customHeight="1">
      <c r="A37" s="408" t="str">
        <f>IF('[1]p24'!$A$271&lt;&gt;0,'[1]p24'!$A$271,"")</f>
        <v>Banca de Defesa de Dissertação da Aluna Ana Cecília C. de Freitas</v>
      </c>
      <c r="B37" s="408"/>
      <c r="C37" s="408"/>
      <c r="D37" s="408"/>
      <c r="E37" s="408"/>
      <c r="F37" s="408"/>
      <c r="G37" s="408"/>
      <c r="H37" s="408" t="str">
        <f>IF('[1]p24'!$B$272&lt;&gt;0,'[1]p24'!$B$272,"")</f>
        <v>Banca examinadora de dissertação</v>
      </c>
      <c r="I37" s="408"/>
      <c r="J37" s="408"/>
      <c r="K37" s="408"/>
      <c r="L37" s="408"/>
      <c r="M37" s="408"/>
      <c r="N37" s="408"/>
      <c r="O37" s="408"/>
      <c r="P37" s="408"/>
      <c r="Q37" s="408"/>
      <c r="R37" s="35" t="str">
        <f>IF('[1]p24'!$H$271&lt;&gt;0,'[1]p24'!$H$271,"")</f>
        <v>UFPB/João Pessoa-PB</v>
      </c>
      <c r="S37" s="35">
        <f>IF('[1]p24'!$K$271&lt;&gt;0,'[1]p24'!$K$271,"")</f>
        <v>40143</v>
      </c>
    </row>
    <row r="38" spans="1:19" s="3" customFormat="1" ht="13.5" customHeight="1">
      <c r="A38" s="408" t="str">
        <f>IF('[1]p24'!$A$274&lt;&gt;0,'[1]p24'!$A$274,"")</f>
        <v>Banca de Defesa de Dissertação do Aluno Thiago Ginez Velanga</v>
      </c>
      <c r="B38" s="408"/>
      <c r="C38" s="408"/>
      <c r="D38" s="408"/>
      <c r="E38" s="408"/>
      <c r="F38" s="408"/>
      <c r="G38" s="408"/>
      <c r="H38" s="408" t="str">
        <f>IF('[1]p24'!$B$275&lt;&gt;0,'[1]p24'!$B$275,"")</f>
        <v>Banca examinadora de dissertação</v>
      </c>
      <c r="I38" s="408"/>
      <c r="J38" s="408"/>
      <c r="K38" s="408"/>
      <c r="L38" s="408"/>
      <c r="M38" s="408"/>
      <c r="N38" s="408"/>
      <c r="O38" s="408"/>
      <c r="P38" s="408"/>
      <c r="Q38" s="408"/>
      <c r="R38" s="35" t="str">
        <f>IF('[1]p24'!$H$274&lt;&gt;0,'[1]p24'!$H$274,"")</f>
        <v>UFPB/João Pessoa-PB</v>
      </c>
      <c r="S38" s="35">
        <f>IF('[1]p24'!$K$274&lt;&gt;0,'[1]p24'!$K$274,"")</f>
        <v>40221</v>
      </c>
    </row>
    <row r="39" spans="1:19" s="3" customFormat="1" ht="13.5" customHeight="1">
      <c r="A39" s="408" t="str">
        <f>IF('[1]p24'!$A$277&lt;&gt;0,'[1]p24'!$A$277,"")</f>
        <v>Banca de Defesa de Dissertação do Aluno Simeão Targino da Silva</v>
      </c>
      <c r="B39" s="408"/>
      <c r="C39" s="408"/>
      <c r="D39" s="408"/>
      <c r="E39" s="408"/>
      <c r="F39" s="408"/>
      <c r="G39" s="408"/>
      <c r="H39" s="408" t="str">
        <f>IF('[1]p24'!$B$278&lt;&gt;0,'[1]p24'!$B$278,"")</f>
        <v>Banca examinadora de dissertação</v>
      </c>
      <c r="I39" s="408"/>
      <c r="J39" s="408"/>
      <c r="K39" s="408"/>
      <c r="L39" s="408"/>
      <c r="M39" s="408"/>
      <c r="N39" s="408"/>
      <c r="O39" s="408"/>
      <c r="P39" s="408"/>
      <c r="Q39" s="408"/>
      <c r="R39" s="35" t="str">
        <f>IF('[1]p24'!$H$277&lt;&gt;0,'[1]p24'!$H$277,"")</f>
        <v>UFPB/João Pessoa-PB</v>
      </c>
      <c r="S39" s="35">
        <f>IF('[1]p24'!$K$277&lt;&gt;0,'[1]p24'!$K$277,"")</f>
        <v>40228</v>
      </c>
    </row>
    <row r="40" spans="1:19" s="10" customFormat="1" ht="12.75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5" customFormat="1" ht="14.25" customHeight="1">
      <c r="A41" s="417" t="str">
        <f>T('[1]p27'!$C$13:$G$13)</f>
        <v>José de Arimatéia Fernandes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</row>
    <row r="42" spans="1:19" s="3" customFormat="1" ht="13.5" customHeight="1">
      <c r="A42" s="408" t="str">
        <f>IF('[1]p27'!$A$271&lt;&gt;0,'[1]p27'!$A$271,"")</f>
        <v>Concurso para Professor Assistente da UFERSA - Campus ANGICOS</v>
      </c>
      <c r="B42" s="408"/>
      <c r="C42" s="408"/>
      <c r="D42" s="408"/>
      <c r="E42" s="408"/>
      <c r="F42" s="408"/>
      <c r="G42" s="408"/>
      <c r="H42" s="408" t="str">
        <f>IF('[1]p27'!$B$272&lt;&gt;0,'[1]p27'!$B$272,"")</f>
        <v>Banca examinadora de concurso público para professor do ensino superior</v>
      </c>
      <c r="I42" s="408"/>
      <c r="J42" s="408"/>
      <c r="K42" s="408"/>
      <c r="L42" s="408"/>
      <c r="M42" s="408"/>
      <c r="N42" s="408"/>
      <c r="O42" s="408"/>
      <c r="P42" s="408"/>
      <c r="Q42" s="408"/>
      <c r="R42" s="35" t="str">
        <f>IF('[1]p27'!$H$271&lt;&gt;0,'[1]p27'!$H$271,"")</f>
        <v>Mossoró - RN</v>
      </c>
      <c r="S42" s="35">
        <f>IF('[1]p27'!$K$271&lt;&gt;0,'[1]p27'!$K$271,"")</f>
        <v>40081</v>
      </c>
    </row>
    <row r="43" spans="1:19" s="10" customFormat="1" ht="12.75">
      <c r="A43" s="41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5" customFormat="1" ht="14.25" customHeight="1">
      <c r="A44" s="417" t="str">
        <f>T('[1]p36'!$C$13:$G$13)</f>
        <v>Michelli Karinne Barros da Silva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</row>
    <row r="45" spans="1:19" s="3" customFormat="1" ht="13.5" customHeight="1">
      <c r="A45" s="408" t="str">
        <f>IF('[1]p36'!$A$271&lt;&gt;0,'[1]p36'!$A$271,"")</f>
        <v>Processo de seleção de alunos para o PPGMat</v>
      </c>
      <c r="B45" s="408"/>
      <c r="C45" s="408"/>
      <c r="D45" s="408"/>
      <c r="E45" s="408"/>
      <c r="F45" s="408"/>
      <c r="G45" s="408"/>
      <c r="H45" s="408" t="str">
        <f>IF('[1]p36'!$B$272&lt;&gt;0,'[1]p36'!$B$272,"")</f>
        <v>Banca de seleção de alunos para o mestrado</v>
      </c>
      <c r="I45" s="408"/>
      <c r="J45" s="408"/>
      <c r="K45" s="408"/>
      <c r="L45" s="408"/>
      <c r="M45" s="408"/>
      <c r="N45" s="408"/>
      <c r="O45" s="408"/>
      <c r="P45" s="408"/>
      <c r="Q45" s="408"/>
      <c r="R45" s="35" t="str">
        <f>IF('[1]p36'!$H$271&lt;&gt;0,'[1]p36'!$H$271,"")</f>
        <v>UAME/UFCG</v>
      </c>
      <c r="S45" s="35">
        <f>IF('[1]p36'!$K$271&lt;&gt;0,'[1]p36'!$K$271,"")</f>
      </c>
    </row>
    <row r="46" spans="1:19" s="3" customFormat="1" ht="13.5" customHeight="1">
      <c r="A46" s="408" t="str">
        <f>IF('[1]p36'!$A$274&lt;&gt;0,'[1]p36'!$A$274,"")</f>
        <v>Defesa do aluno Manoel Ferreira dos Santos</v>
      </c>
      <c r="B46" s="408"/>
      <c r="C46" s="408"/>
      <c r="D46" s="408"/>
      <c r="E46" s="408"/>
      <c r="F46" s="408"/>
      <c r="G46" s="408"/>
      <c r="H46" s="408" t="str">
        <f>IF('[1]p36'!$B$275&lt;&gt;0,'[1]p36'!$B$275,"")</f>
        <v>Banca examinadora de dissertação</v>
      </c>
      <c r="I46" s="408"/>
      <c r="J46" s="408"/>
      <c r="K46" s="408"/>
      <c r="L46" s="408"/>
      <c r="M46" s="408"/>
      <c r="N46" s="408"/>
      <c r="O46" s="408"/>
      <c r="P46" s="408"/>
      <c r="Q46" s="408"/>
      <c r="R46" s="35" t="str">
        <f>IF('[1]p36'!$H$274&lt;&gt;0,'[1]p36'!$H$274,"")</f>
        <v>DE/UFPE</v>
      </c>
      <c r="S46" s="35">
        <f>IF('[1]p36'!$K$274&lt;&gt;0,'[1]p36'!$K$274,"")</f>
        <v>40232</v>
      </c>
    </row>
    <row r="47" spans="1:19" s="3" customFormat="1" ht="13.5" customHeight="1">
      <c r="A47" s="408" t="str">
        <f>IF('[1]p36'!$A$277&lt;&gt;0,'[1]p36'!$A$277,"")</f>
        <v>Defesa do aluno Jeremias da Silva Leão</v>
      </c>
      <c r="B47" s="408"/>
      <c r="C47" s="408"/>
      <c r="D47" s="408"/>
      <c r="E47" s="408"/>
      <c r="F47" s="408"/>
      <c r="G47" s="408"/>
      <c r="H47" s="408" t="str">
        <f>IF('[1]p36'!$B$278&lt;&gt;0,'[1]p36'!$B$278,"")</f>
        <v>Banca examinadora de dissertação</v>
      </c>
      <c r="I47" s="408"/>
      <c r="J47" s="408"/>
      <c r="K47" s="408"/>
      <c r="L47" s="408"/>
      <c r="M47" s="408"/>
      <c r="N47" s="408"/>
      <c r="O47" s="408"/>
      <c r="P47" s="408"/>
      <c r="Q47" s="408"/>
      <c r="R47" s="35" t="str">
        <f>IF('[1]p36'!$H$277&lt;&gt;0,'[1]p36'!$H$277,"")</f>
        <v>DE/UFPE</v>
      </c>
      <c r="S47" s="35">
        <f>IF('[1]p36'!$K$277&lt;&gt;0,'[1]p36'!$K$277,"")</f>
        <v>40232</v>
      </c>
    </row>
    <row r="48" spans="1:19" s="3" customFormat="1" ht="13.5" customHeight="1">
      <c r="A48" s="408" t="str">
        <f>IF('[1]p36'!$A$280&lt;&gt;0,'[1]p36'!$A$280,"")</f>
        <v>Membro da Comissão de Avaliação e Bolsas dos Alunos do PPGMat</v>
      </c>
      <c r="B48" s="408"/>
      <c r="C48" s="408"/>
      <c r="D48" s="408"/>
      <c r="E48" s="408"/>
      <c r="F48" s="408"/>
      <c r="G48" s="408"/>
      <c r="H48" s="408">
        <f>IF('[1]p36'!$B$281&lt;&gt;0,'[1]p36'!$B$281,"")</f>
      </c>
      <c r="I48" s="408"/>
      <c r="J48" s="408"/>
      <c r="K48" s="408"/>
      <c r="L48" s="408"/>
      <c r="M48" s="408"/>
      <c r="N48" s="408"/>
      <c r="O48" s="408"/>
      <c r="P48" s="408"/>
      <c r="Q48" s="408"/>
      <c r="R48" s="35" t="str">
        <f>IF('[1]p36'!$H$280&lt;&gt;0,'[1]p36'!$H$280,"")</f>
        <v>UAME/UFCG</v>
      </c>
      <c r="S48" s="35">
        <f>IF('[1]p36'!$K$280&lt;&gt;0,'[1]p36'!$K$280,"")</f>
      </c>
    </row>
    <row r="49" spans="1:19" s="10" customFormat="1" ht="12.75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5" customFormat="1" ht="14.25" customHeight="1">
      <c r="A50" s="417" t="str">
        <f>T('[1]p42'!$C$13:$G$13)</f>
        <v>Severino Horácio da Silva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</row>
    <row r="51" spans="1:19" s="3" customFormat="1" ht="13.5" customHeight="1">
      <c r="A51" s="408" t="str">
        <f>IF('[1]p42'!$A$271&lt;&gt;0,'[1]p42'!$A$271,"")</f>
        <v>Concurso Público para preenchimento de vagas de professor efetivo nas disciplinas: Álgebra Linear, Introdução as Funções de Várias Variáveis, Análise Matemática e Equações Diferenciais</v>
      </c>
      <c r="B51" s="408"/>
      <c r="C51" s="408"/>
      <c r="D51" s="408"/>
      <c r="E51" s="408"/>
      <c r="F51" s="408"/>
      <c r="G51" s="408"/>
      <c r="H51" s="408" t="str">
        <f>IF('[1]p42'!$B$272&lt;&gt;0,'[1]p42'!$B$272,"")</f>
        <v>Banca examinadora de concurso público para professor do ensino superior</v>
      </c>
      <c r="I51" s="408"/>
      <c r="J51" s="408"/>
      <c r="K51" s="408"/>
      <c r="L51" s="408"/>
      <c r="M51" s="408"/>
      <c r="N51" s="408"/>
      <c r="O51" s="408"/>
      <c r="P51" s="408"/>
      <c r="Q51" s="408"/>
      <c r="R51" s="35" t="str">
        <f>IF('[1]p42'!$H$271&lt;&gt;0,'[1]p42'!$H$271,"")</f>
        <v>UFERSA</v>
      </c>
      <c r="S51" s="35" t="str">
        <f>IF('[1]p42'!$K$271&lt;&gt;0,'[1]p42'!$K$271,"")</f>
        <v>20 a 24/09/09</v>
      </c>
    </row>
  </sheetData>
  <sheetProtection/>
  <mergeCells count="73">
    <mergeCell ref="A51:G51"/>
    <mergeCell ref="H51:Q51"/>
    <mergeCell ref="A49:S49"/>
    <mergeCell ref="A50:S50"/>
    <mergeCell ref="A47:G47"/>
    <mergeCell ref="H47:Q47"/>
    <mergeCell ref="A48:G48"/>
    <mergeCell ref="H48:Q48"/>
    <mergeCell ref="A46:G46"/>
    <mergeCell ref="H46:Q46"/>
    <mergeCell ref="A45:G45"/>
    <mergeCell ref="H45:Q45"/>
    <mergeCell ref="A43:S43"/>
    <mergeCell ref="A44:S44"/>
    <mergeCell ref="A40:S40"/>
    <mergeCell ref="A38:G38"/>
    <mergeCell ref="H38:Q38"/>
    <mergeCell ref="A39:G39"/>
    <mergeCell ref="H39:Q39"/>
    <mergeCell ref="A32:S32"/>
    <mergeCell ref="A30:G30"/>
    <mergeCell ref="H30:Q30"/>
    <mergeCell ref="A31:G31"/>
    <mergeCell ref="H31:Q31"/>
    <mergeCell ref="A28:S28"/>
    <mergeCell ref="A29:S29"/>
    <mergeCell ref="A27:G27"/>
    <mergeCell ref="H27:Q27"/>
    <mergeCell ref="A25:S25"/>
    <mergeCell ref="A26:S26"/>
    <mergeCell ref="A24:G24"/>
    <mergeCell ref="H24:Q24"/>
    <mergeCell ref="A17:G17"/>
    <mergeCell ref="H17:Q17"/>
    <mergeCell ref="A22:S22"/>
    <mergeCell ref="A23:S23"/>
    <mergeCell ref="A20:G20"/>
    <mergeCell ref="H20:Q20"/>
    <mergeCell ref="A21:G21"/>
    <mergeCell ref="H21:Q21"/>
    <mergeCell ref="A11:S11"/>
    <mergeCell ref="A9:G9"/>
    <mergeCell ref="H9:Q9"/>
    <mergeCell ref="A10:G10"/>
    <mergeCell ref="H10:Q10"/>
    <mergeCell ref="A7:S7"/>
    <mergeCell ref="A8:S8"/>
    <mergeCell ref="A1:S1"/>
    <mergeCell ref="A2:S2"/>
    <mergeCell ref="A3:E3"/>
    <mergeCell ref="F3:Q3"/>
    <mergeCell ref="A4:S5"/>
    <mergeCell ref="H6:Q6"/>
    <mergeCell ref="A6:G6"/>
    <mergeCell ref="A12:S12"/>
    <mergeCell ref="A13:G13"/>
    <mergeCell ref="H13:Q13"/>
    <mergeCell ref="A33:S33"/>
    <mergeCell ref="A16:G16"/>
    <mergeCell ref="H16:Q16"/>
    <mergeCell ref="A14:S14"/>
    <mergeCell ref="A15:S15"/>
    <mergeCell ref="A18:S18"/>
    <mergeCell ref="A19:S19"/>
    <mergeCell ref="A34:G34"/>
    <mergeCell ref="H34:Q34"/>
    <mergeCell ref="A41:S41"/>
    <mergeCell ref="A42:G42"/>
    <mergeCell ref="H42:Q42"/>
    <mergeCell ref="A36:S36"/>
    <mergeCell ref="A37:G37"/>
    <mergeCell ref="H37:Q37"/>
    <mergeCell ref="A35:S3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92</v>
      </c>
      <c r="B3" s="375"/>
      <c r="C3" s="375"/>
      <c r="D3" s="375"/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7" t="s">
        <v>77</v>
      </c>
      <c r="S3" s="36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21" t="s">
        <v>12</v>
      </c>
      <c r="B6" s="421"/>
      <c r="C6" s="421"/>
      <c r="D6" s="421"/>
      <c r="E6" s="421"/>
      <c r="F6" s="421"/>
      <c r="G6" s="421"/>
      <c r="H6" s="421"/>
      <c r="I6" s="421" t="s">
        <v>24</v>
      </c>
      <c r="J6" s="421"/>
      <c r="K6" s="421"/>
      <c r="L6" s="421"/>
      <c r="M6" s="421"/>
      <c r="N6" s="421"/>
      <c r="O6" s="421"/>
      <c r="P6" s="421"/>
      <c r="Q6" s="421"/>
      <c r="R6" s="33" t="s">
        <v>19</v>
      </c>
      <c r="S6" s="30" t="s">
        <v>25</v>
      </c>
    </row>
    <row r="7" spans="1:19" s="10" customFormat="1" ht="12.75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19" s="45" customFormat="1" ht="13.5" customHeight="1">
      <c r="A8" s="382" t="str">
        <f>T('[1]p7'!$C$13:$G$13)</f>
        <v>Antônio José da Silva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4"/>
    </row>
    <row r="9" spans="1:19" s="3" customFormat="1" ht="13.5" customHeight="1">
      <c r="A9" s="408" t="str">
        <f>IF('[1]p7'!$A$247&lt;&gt;0,'[1]p7'!$A$247,"")</f>
        <v>Comissão para elaboração do PPC_Curso de Estatística  do CCT/UFCG</v>
      </c>
      <c r="B9" s="408"/>
      <c r="C9" s="408"/>
      <c r="D9" s="408"/>
      <c r="E9" s="408"/>
      <c r="F9" s="408"/>
      <c r="G9" s="408"/>
      <c r="H9" s="408"/>
      <c r="I9" s="396" t="str">
        <f>IF('[1]p7'!$B$248&lt;&gt;0,'[1]p7'!$B$248,"")</f>
        <v>Participação em comissões acadêmicas, assessorias e consultorias que tratem de assuntos de abrangência do centro por designação do chefe</v>
      </c>
      <c r="J9" s="386"/>
      <c r="K9" s="386"/>
      <c r="L9" s="386"/>
      <c r="M9" s="386"/>
      <c r="N9" s="386"/>
      <c r="O9" s="386"/>
      <c r="P9" s="386"/>
      <c r="Q9" s="387"/>
      <c r="R9" s="35">
        <f>IF('[1]p7'!$J$247&lt;&gt;0,'[1]p7'!$J$247,"")</f>
        <v>39650</v>
      </c>
      <c r="S9" s="35">
        <f>IF('[1]p7'!$K$247&lt;&gt;0,'[1]p7'!$K$247,"")</f>
      </c>
    </row>
    <row r="10" spans="1:19" s="10" customFormat="1" ht="12.75">
      <c r="A10" s="40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</row>
    <row r="11" spans="1:19" s="45" customFormat="1" ht="13.5" customHeight="1">
      <c r="A11" s="382" t="str">
        <f>T('[1]p13'!$C$13:$G$13)</f>
        <v>Daniel Cordeiro de Morais Filho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4"/>
    </row>
    <row r="12" spans="1:19" s="3" customFormat="1" ht="13.5" customHeight="1">
      <c r="A12" s="408" t="str">
        <f>IF('[1]p13'!$A$247&lt;&gt;0,'[1]p13'!$A$247,"")</f>
        <v>Revisor do American Mathematical Reviews</v>
      </c>
      <c r="B12" s="408"/>
      <c r="C12" s="408"/>
      <c r="D12" s="408"/>
      <c r="E12" s="408"/>
      <c r="F12" s="408"/>
      <c r="G12" s="408"/>
      <c r="H12" s="408"/>
      <c r="I12" s="396" t="str">
        <f>IF('[1]p13'!$B$248&lt;&gt;0,'[1]p13'!$B$248,"")</f>
        <v>Consultoria a revistas técnico-científicas ou artístico-culturais (árbitro)</v>
      </c>
      <c r="J12" s="386"/>
      <c r="K12" s="386"/>
      <c r="L12" s="386"/>
      <c r="M12" s="386"/>
      <c r="N12" s="386"/>
      <c r="O12" s="386"/>
      <c r="P12" s="386"/>
      <c r="Q12" s="387"/>
      <c r="R12" s="35">
        <f>IF('[1]p13'!$J$247&lt;&gt;0,'[1]p13'!$J$247,"")</f>
        <v>36892</v>
      </c>
      <c r="S12" s="35">
        <f>IF('[1]p13'!$K$247&lt;&gt;0,'[1]p13'!$K$247,"")</f>
      </c>
    </row>
    <row r="13" spans="1:19" s="10" customFormat="1" ht="12.7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</row>
    <row r="14" spans="1:19" s="45" customFormat="1" ht="13.5" customHeight="1">
      <c r="A14" s="382" t="str">
        <f>T('[1]p20'!$C$13:$G$13)</f>
        <v>Gilberto da Silva Matos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4"/>
    </row>
    <row r="15" spans="1:19" s="3" customFormat="1" ht="13.5" customHeight="1">
      <c r="A15" s="408" t="str">
        <f>IF('[1]p20'!$A$247&lt;&gt;0,'[1]p20'!$A$247,"")</f>
        <v>Coordenação da disciplina Probabilidade e Estatística - 6 créditos.</v>
      </c>
      <c r="B15" s="408"/>
      <c r="C15" s="408"/>
      <c r="D15" s="408"/>
      <c r="E15" s="408"/>
      <c r="F15" s="408"/>
      <c r="G15" s="408"/>
      <c r="H15" s="408"/>
      <c r="I15" s="396" t="str">
        <f>IF('[1]p20'!$B$248&lt;&gt;0,'[1]p20'!$B$248,"")</f>
        <v>Coordenação de disciplina</v>
      </c>
      <c r="J15" s="386"/>
      <c r="K15" s="386"/>
      <c r="L15" s="386"/>
      <c r="M15" s="386"/>
      <c r="N15" s="386"/>
      <c r="O15" s="386"/>
      <c r="P15" s="386"/>
      <c r="Q15" s="387"/>
      <c r="R15" s="35">
        <f>IF('[1]p20'!$J$247&lt;&gt;0,'[1]p20'!$J$247,"")</f>
        <v>40026</v>
      </c>
      <c r="S15" s="35">
        <f>IF('[1]p20'!$K$247&lt;&gt;0,'[1]p20'!$K$247,"")</f>
        <v>40169</v>
      </c>
    </row>
    <row r="16" spans="1:19" s="10" customFormat="1" ht="12.75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</row>
    <row r="17" spans="1:19" s="45" customFormat="1" ht="13.5" customHeight="1">
      <c r="A17" s="382" t="str">
        <f>T('[1]p30'!$C$13:$G$13)</f>
        <v>José Lindomberg Possiano Barreiro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4"/>
    </row>
    <row r="18" spans="1:19" s="3" customFormat="1" ht="13.5" customHeight="1">
      <c r="A18" s="408" t="str">
        <f>IF('[1]p30'!$A$247&lt;&gt;0,'[1]p30'!$A$247,"")</f>
        <v>Coordenação da disciplina Cálculo Diferencial e Integral  I</v>
      </c>
      <c r="B18" s="408"/>
      <c r="C18" s="408"/>
      <c r="D18" s="408"/>
      <c r="E18" s="408"/>
      <c r="F18" s="408"/>
      <c r="G18" s="408"/>
      <c r="H18" s="408"/>
      <c r="I18" s="396" t="str">
        <f>IF('[1]p30'!$B$248&lt;&gt;0,'[1]p30'!$B$248,"")</f>
        <v>Coordenação de disciplina</v>
      </c>
      <c r="J18" s="386"/>
      <c r="K18" s="386"/>
      <c r="L18" s="386"/>
      <c r="M18" s="386"/>
      <c r="N18" s="386"/>
      <c r="O18" s="386"/>
      <c r="P18" s="386"/>
      <c r="Q18" s="387"/>
      <c r="R18" s="35">
        <f>IF('[1]p30'!$J$247&lt;&gt;0,'[1]p30'!$J$247,"")</f>
      </c>
      <c r="S18" s="35">
        <f>IF('[1]p30'!$K$247&lt;&gt;0,'[1]p30'!$K$247,"")</f>
      </c>
    </row>
    <row r="19" spans="1:19" s="10" customFormat="1" ht="12.75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s="45" customFormat="1" ht="13.5" customHeight="1">
      <c r="A20" s="382" t="str">
        <f>T('[1]p39'!$C$13:$G$13)</f>
        <v>Rosana Marques da Silva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4"/>
    </row>
    <row r="21" spans="1:19" s="3" customFormat="1" ht="13.5" customHeight="1">
      <c r="A21" s="408" t="str">
        <f>IF('[1]p39'!$A$247&lt;&gt;0,'[1]p39'!$A$247,"")</f>
        <v>Programa Interdepartamental de Tecnologia em Petróleo e Gás - PRH(25)</v>
      </c>
      <c r="B21" s="408"/>
      <c r="C21" s="408"/>
      <c r="D21" s="408"/>
      <c r="E21" s="408"/>
      <c r="F21" s="408"/>
      <c r="G21" s="408"/>
      <c r="H21" s="408"/>
      <c r="I21" s="396" t="str">
        <f>IF('[1]p39'!$B$248&lt;&gt;0,'[1]p39'!$B$248,"")</f>
        <v>Participação em equipe executora e projetos permanentes institucionais</v>
      </c>
      <c r="J21" s="386"/>
      <c r="K21" s="386"/>
      <c r="L21" s="386"/>
      <c r="M21" s="386"/>
      <c r="N21" s="386"/>
      <c r="O21" s="386"/>
      <c r="P21" s="386"/>
      <c r="Q21" s="387"/>
      <c r="R21" s="35">
        <f>IF('[1]p39'!$J$247&lt;&gt;0,'[1]p39'!$J$247,"")</f>
        <v>36528</v>
      </c>
      <c r="S21" s="35">
        <f>IF('[1]p39'!$K$247&lt;&gt;0,'[1]p39'!$K$247,"")</f>
      </c>
    </row>
    <row r="22" spans="1:19" s="10" customFormat="1" ht="12.75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19" s="45" customFormat="1" ht="13.5" customHeight="1">
      <c r="A23" s="382" t="str">
        <f>T('[1]p42'!$C$13:$G$13)</f>
        <v>Severino Horácio da Silva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4"/>
    </row>
    <row r="24" spans="1:19" s="3" customFormat="1" ht="13.5" customHeight="1">
      <c r="A24" s="408" t="str">
        <f>IF('[1]p42'!$A$247&lt;&gt;0,'[1]p42'!$A$247,"")</f>
        <v>Coordenação da disciplina Cálculo Diferencial e Integral I (Comutação + Elétrica) </v>
      </c>
      <c r="B24" s="408"/>
      <c r="C24" s="408"/>
      <c r="D24" s="408"/>
      <c r="E24" s="408"/>
      <c r="F24" s="408"/>
      <c r="G24" s="408"/>
      <c r="H24" s="408"/>
      <c r="I24" s="396" t="str">
        <f>IF('[1]p42'!$B$248&lt;&gt;0,'[1]p42'!$B$248,"")</f>
        <v>Coordenação de disciplina</v>
      </c>
      <c r="J24" s="386"/>
      <c r="K24" s="386"/>
      <c r="L24" s="386"/>
      <c r="M24" s="386"/>
      <c r="N24" s="386"/>
      <c r="O24" s="386"/>
      <c r="P24" s="386"/>
      <c r="Q24" s="387"/>
      <c r="R24" s="35">
        <f>IF('[1]p42'!$J$247&lt;&gt;0,'[1]p42'!$J$247,"")</f>
        <v>40035</v>
      </c>
      <c r="S24" s="35">
        <f>IF('[1]p42'!$K$247&lt;&gt;0,'[1]p42'!$K$247,"")</f>
        <v>40165</v>
      </c>
    </row>
  </sheetData>
  <sheetProtection/>
  <mergeCells count="31">
    <mergeCell ref="A1:S1"/>
    <mergeCell ref="A2:S2"/>
    <mergeCell ref="A3:E3"/>
    <mergeCell ref="F3:Q3"/>
    <mergeCell ref="A4:S5"/>
    <mergeCell ref="A6:H6"/>
    <mergeCell ref="I6:Q6"/>
    <mergeCell ref="A7:S7"/>
    <mergeCell ref="A8:S8"/>
    <mergeCell ref="A9:H9"/>
    <mergeCell ref="I9:Q9"/>
    <mergeCell ref="A10:S10"/>
    <mergeCell ref="A11:S11"/>
    <mergeCell ref="A16:S16"/>
    <mergeCell ref="A17:S17"/>
    <mergeCell ref="A18:H18"/>
    <mergeCell ref="I18:Q18"/>
    <mergeCell ref="A12:H12"/>
    <mergeCell ref="I12:Q12"/>
    <mergeCell ref="A13:S13"/>
    <mergeCell ref="A14:S14"/>
    <mergeCell ref="A15:H15"/>
    <mergeCell ref="A22:S22"/>
    <mergeCell ref="A23:S23"/>
    <mergeCell ref="A24:H24"/>
    <mergeCell ref="I24:Q24"/>
    <mergeCell ref="I15:Q15"/>
    <mergeCell ref="A20:S20"/>
    <mergeCell ref="A21:H21"/>
    <mergeCell ref="I21:Q21"/>
    <mergeCell ref="A19:S1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68" t="s">
        <v>172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/>
    </row>
    <row r="2" spans="1:17" ht="13.5" thickBo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3.5" thickBot="1">
      <c r="A3" s="305" t="s">
        <v>250</v>
      </c>
      <c r="B3" s="306"/>
      <c r="C3" s="306"/>
      <c r="D3" s="307"/>
      <c r="E3" s="426"/>
      <c r="F3" s="423"/>
      <c r="G3" s="423"/>
      <c r="H3" s="423"/>
      <c r="I3" s="423"/>
      <c r="J3" s="423"/>
      <c r="K3" s="423"/>
      <c r="L3" s="423"/>
      <c r="M3" s="427"/>
      <c r="N3" s="424" t="s">
        <v>77</v>
      </c>
      <c r="O3" s="425"/>
      <c r="P3" s="306" t="str">
        <f>'[1]p1'!$H$4</f>
        <v>2009.2</v>
      </c>
      <c r="Q3" s="307"/>
    </row>
    <row r="4" spans="1:17" s="63" customFormat="1" ht="12.75">
      <c r="A4" s="422" t="s">
        <v>298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17" s="65" customFormat="1" ht="12.7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</sheetData>
  <sheetProtection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6" sqref="A6:IV6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68" t="s">
        <v>172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/>
    </row>
    <row r="2" spans="1:17" ht="13.5" thickBo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3.5" thickBot="1">
      <c r="A3" s="305" t="s">
        <v>249</v>
      </c>
      <c r="B3" s="306"/>
      <c r="C3" s="306"/>
      <c r="D3" s="307"/>
      <c r="E3" s="426"/>
      <c r="F3" s="423"/>
      <c r="G3" s="423"/>
      <c r="H3" s="423"/>
      <c r="I3" s="423"/>
      <c r="J3" s="423"/>
      <c r="K3" s="423"/>
      <c r="L3" s="423"/>
      <c r="M3" s="427"/>
      <c r="N3" s="424" t="s">
        <v>77</v>
      </c>
      <c r="O3" s="425"/>
      <c r="P3" s="306" t="str">
        <f>'[1]p1'!$H$4</f>
        <v>2009.2</v>
      </c>
      <c r="Q3" s="307"/>
    </row>
    <row r="4" spans="1:17" s="63" customFormat="1" ht="12.75">
      <c r="A4" s="422" t="s">
        <v>298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17" s="65" customFormat="1" ht="12.7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</sheetData>
  <sheetProtection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09">
      <selection activeCell="B127" sqref="B127:Q127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68" t="s">
        <v>172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/>
    </row>
    <row r="2" spans="1:17" ht="13.5" thickBo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3.5" thickBot="1">
      <c r="A3" s="305" t="s">
        <v>248</v>
      </c>
      <c r="B3" s="306"/>
      <c r="C3" s="306"/>
      <c r="D3" s="307"/>
      <c r="E3" s="426"/>
      <c r="F3" s="423"/>
      <c r="G3" s="423"/>
      <c r="H3" s="423"/>
      <c r="I3" s="423"/>
      <c r="J3" s="423"/>
      <c r="K3" s="423"/>
      <c r="L3" s="423"/>
      <c r="M3" s="427"/>
      <c r="N3" s="424" t="s">
        <v>77</v>
      </c>
      <c r="O3" s="425"/>
      <c r="P3" s="306" t="str">
        <f>'[1]p1'!$H$4</f>
        <v>2009.2</v>
      </c>
      <c r="Q3" s="307"/>
    </row>
    <row r="4" spans="1:17" s="63" customFormat="1" ht="12.7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17" s="65" customFormat="1" ht="12.7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  <row r="6" spans="1:19" s="46" customFormat="1" ht="11.25" customHeight="1">
      <c r="A6" s="382" t="str">
        <f>T('[1]p2'!$C$13:$G$13)</f>
        <v>Alexsandro Bezerra Cavalcanti</v>
      </c>
      <c r="B6" s="383"/>
      <c r="C6" s="383"/>
      <c r="D6" s="383"/>
      <c r="E6" s="384"/>
      <c r="F6" s="429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117"/>
      <c r="R6" s="65"/>
      <c r="S6" s="39"/>
    </row>
    <row r="7" spans="1:17" s="66" customFormat="1" ht="27.75" customHeight="1">
      <c r="A7" s="431" t="str">
        <f>IF('[1]p2'!$A$200:$L$200&lt;&gt;0,'[1]p2'!$A$200:$L$200,"")</f>
        <v>Alexsandro B. Cavalcanti, Gauss M. Cordeiro, Denise A. Botter e Lúcia P. Barroso, Asymptotic skewness in exponential family nonlinear models, Communications in Staqtistics - Theory and Methods, 38, 1 - 13, 2009.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1:17" s="66" customFormat="1" ht="13.5" customHeight="1">
      <c r="A8" s="67" t="s">
        <v>27</v>
      </c>
      <c r="B8" s="428" t="str">
        <f>IF('[1]p2'!$B$201:$L$201&lt;&gt;0,'[1]p2'!$B$201:$L$201,"")</f>
        <v>Artigo técnico ou científico publicado em periódico indexado internacionalmente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</row>
    <row r="9" spans="1:17" s="65" customFormat="1" ht="15.75" customHeight="1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</row>
    <row r="10" spans="1:19" s="46" customFormat="1" ht="15.75" customHeight="1">
      <c r="A10" s="382" t="str">
        <f>T('[1]p6'!$C$13:$G$13)</f>
        <v>Angelo Roncalli Furtado de Holanda</v>
      </c>
      <c r="B10" s="383"/>
      <c r="C10" s="383"/>
      <c r="D10" s="383"/>
      <c r="E10" s="384"/>
      <c r="F10" s="429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117"/>
      <c r="R10" s="65"/>
      <c r="S10" s="39"/>
    </row>
    <row r="11" spans="1:17" s="66" customFormat="1" ht="15.75" customHeight="1">
      <c r="A11" s="431" t="str">
        <f>IF('[1]p6'!$A$200:$L$200&lt;&gt;0,'[1]p6'!$A$200:$L$200,"")</f>
        <v>R. S. Pereira, Angelo R. F. Holanda; Introdução às Equações da Física Matemática, CDROM do VI Congresso de Iniciacao Cientifica da UFCG, 2009.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</row>
    <row r="12" spans="1:17" s="66" customFormat="1" ht="15.75" customHeight="1">
      <c r="A12" s="67" t="s">
        <v>27</v>
      </c>
      <c r="B12" s="428" t="str">
        <f>IF('[1]p6'!$B$201:$L$201&lt;&gt;0,'[1]p6'!$B$201:$L$201,"")</f>
        <v>Trabalho completo publicado em anais de eventos locais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</row>
    <row r="13" spans="1:17" s="65" customFormat="1" ht="15.75" customHeight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9" s="46" customFormat="1" ht="15.75" customHeight="1">
      <c r="A14" s="382" t="str">
        <f>T('[1]p8'!$C$13:$G$13)</f>
        <v>Antônio Pereira Brandão Júnior</v>
      </c>
      <c r="B14" s="383"/>
      <c r="C14" s="383"/>
      <c r="D14" s="383"/>
      <c r="E14" s="384"/>
      <c r="F14" s="429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117"/>
      <c r="R14" s="65"/>
      <c r="S14" s="39"/>
    </row>
    <row r="15" spans="1:17" s="66" customFormat="1" ht="15.75" customHeight="1">
      <c r="A15" s="431" t="str">
        <f>IF('[1]p8'!$A$200:$L$200&lt;&gt;0,'[1]p8'!$A$200:$L$200,"")</f>
        <v>Autores: L. F. S. Bernardo, A. P. Brandão Júnior , Identidades e polinônios centrais para Álgebras de Matrizes, V Semana Mat. CCT, 2009.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</row>
    <row r="16" spans="1:17" s="66" customFormat="1" ht="15.75" customHeight="1">
      <c r="A16" s="67" t="s">
        <v>27</v>
      </c>
      <c r="B16" s="428" t="str">
        <f>IF('[1]p8'!$B$201:$L$201&lt;&gt;0,'[1]p8'!$B$201:$L$201,"")</f>
        <v>Trabalho apresentado em evento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</row>
    <row r="17" spans="1:17" s="65" customFormat="1" ht="15.75" customHeight="1">
      <c r="A17" s="432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</row>
    <row r="18" spans="1:19" s="46" customFormat="1" ht="15.75" customHeight="1">
      <c r="A18" s="382" t="str">
        <f>T('[1]p9'!$C$13:$G$13)</f>
        <v>Aparecido Jesuino de Souza</v>
      </c>
      <c r="B18" s="383"/>
      <c r="C18" s="383"/>
      <c r="D18" s="383"/>
      <c r="E18" s="384"/>
      <c r="F18" s="429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117"/>
      <c r="R18" s="65"/>
      <c r="S18" s="39"/>
    </row>
    <row r="19" spans="1:17" s="66" customFormat="1" ht="15.75" customHeight="1">
      <c r="A19" s="431" t="str">
        <f>IF('[1]p9'!$A$200:$L$200&lt;&gt;0,'[1]p9'!$A$200:$L$200,"")</f>
        <v>M. J. F. Guedes, A. J. Souza, Estrutura de Ondas para um Modelo de Escoamento Trifásico com Viscosidade das Fases Assimétricas, CDROM do V PDPETRO, Fortaleza, 2010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</row>
    <row r="20" spans="1:17" s="66" customFormat="1" ht="15.75" customHeight="1">
      <c r="A20" s="67" t="s">
        <v>27</v>
      </c>
      <c r="B20" s="428" t="str">
        <f>IF('[1]p9'!$B$201:$L$201&lt;&gt;0,'[1]p9'!$B$201:$L$201,"")</f>
        <v>Trabalho completo publicado em anais de eventos nacionais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</row>
    <row r="21" spans="1:17" s="65" customFormat="1" ht="15.75" customHeight="1">
      <c r="A21" s="432"/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</row>
    <row r="22" spans="1:17" s="66" customFormat="1" ht="15.75" customHeight="1">
      <c r="A22" s="431" t="str">
        <f>IF('[1]p9'!$A$204:$L$204&lt;&gt;0,'[1]p9'!$A$204:$L$204,"")</f>
        <v>A. J. Souza, M. J. F. Guedes, O problema de Riemann para um sistema de leis de conservação com dados especificados, Anais do III ENAMA, Maringá, pp. 60-61, 2009.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</row>
    <row r="23" spans="1:17" s="66" customFormat="1" ht="15.75" customHeight="1">
      <c r="A23" s="67" t="s">
        <v>27</v>
      </c>
      <c r="B23" s="428" t="str">
        <f>IF('[1]p9'!$B$205:$L$205&lt;&gt;0,'[1]p9'!$B$205:$L$205,"")</f>
        <v>Resumo publicado em anais de eventos nacionais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</row>
    <row r="24" spans="1:17" s="65" customFormat="1" ht="15.75" customHeight="1">
      <c r="A24" s="432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25" spans="1:17" s="66" customFormat="1" ht="15.75" customHeight="1">
      <c r="A25" s="431" t="str">
        <f>IF('[1]p9'!$A$208:$L$208&lt;&gt;0,'[1]p9'!$A$208:$L$208,"")</f>
        <v>R. B. de Aquino Filho, A. J. de Souza, Metodos Numéricos para Equações Diferenciais Ordinárias, CDROM do VI Congresso de Iniciacao Cientifica da UFCG, 2009.
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</row>
    <row r="26" spans="1:17" s="66" customFormat="1" ht="15.75" customHeight="1">
      <c r="A26" s="67" t="s">
        <v>27</v>
      </c>
      <c r="B26" s="428" t="str">
        <f>IF('[1]p9'!$B$209:$L$209&lt;&gt;0,'[1]p9'!$B$209:$L$209,"")</f>
        <v>Trabalho completo publicado em anais de eventos locais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</row>
    <row r="27" spans="1:17" s="65" customFormat="1" ht="14.25" customHeight="1">
      <c r="A27" s="432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</row>
    <row r="28" spans="1:19" s="46" customFormat="1" ht="14.25" customHeight="1">
      <c r="A28" s="382" t="str">
        <f>T('[1]p11'!$C$13:$G$13)</f>
        <v>Bráulio Maia Junior</v>
      </c>
      <c r="B28" s="383"/>
      <c r="C28" s="383"/>
      <c r="D28" s="383"/>
      <c r="E28" s="384"/>
      <c r="F28" s="429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117"/>
      <c r="R28" s="65"/>
      <c r="S28" s="39"/>
    </row>
    <row r="29" spans="1:17" s="66" customFormat="1" ht="14.25" customHeight="1">
      <c r="A29" s="431" t="str">
        <f>IF('[1]p11'!$A$200:$L$200&lt;&gt;0,'[1]p11'!$A$200:$L$200,"")</f>
        <v>Raul Cordovil, Braulio Maia Jr. ,Manoel Lemos, The 3-Connected Binary Matroids With Circumference 6 or 7,European Journal of Combinatorics  30, 1810-1824, 2009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</row>
    <row r="30" spans="1:17" s="66" customFormat="1" ht="14.25" customHeight="1">
      <c r="A30" s="67" t="s">
        <v>27</v>
      </c>
      <c r="B30" s="428" t="str">
        <f>IF('[1]p11'!$B$201:$L$201&lt;&gt;0,'[1]p11'!$B$201:$L$201,"")</f>
        <v>Artigo técnico ou científico publicado em periódico indexado internacionalmente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</row>
    <row r="31" spans="1:17" s="65" customFormat="1" ht="16.5" customHeight="1">
      <c r="A31" s="432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</row>
    <row r="32" spans="1:19" s="46" customFormat="1" ht="16.5" customHeight="1">
      <c r="A32" s="382" t="str">
        <f>T('[1]p12'!$C$13:$G$13)</f>
        <v>Claudianor Oliveira Alves</v>
      </c>
      <c r="B32" s="383"/>
      <c r="C32" s="383"/>
      <c r="D32" s="383"/>
      <c r="E32" s="384"/>
      <c r="F32" s="429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117"/>
      <c r="R32" s="65"/>
      <c r="S32" s="39"/>
    </row>
    <row r="33" spans="1:17" s="66" customFormat="1" ht="16.5" customHeight="1">
      <c r="A33" s="431" t="str">
        <f>IF('[1]p12'!$A$200:$L$200&lt;&gt;0,'[1]p12'!$A$200:$L$200,"")</f>
        <v>C.O. Alves, Existence of Radial solution for a class of p(x)-Laplacian equations with critical growth, Differential and Integral Equations, 23 (2010), 113-123 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</row>
    <row r="34" spans="1:17" s="66" customFormat="1" ht="16.5" customHeight="1">
      <c r="A34" s="67" t="s">
        <v>27</v>
      </c>
      <c r="B34" s="428" t="str">
        <f>IF('[1]p12'!$B$201:$L$201&lt;&gt;0,'[1]p12'!$B$201:$L$201,"")</f>
        <v>Artigo técnico ou científico publicado em periódico indexado internacionalmente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</row>
    <row r="35" spans="1:17" s="65" customFormat="1" ht="16.5" customHeight="1">
      <c r="A35" s="432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</row>
    <row r="36" spans="1:17" s="66" customFormat="1" ht="16.5" customHeight="1">
      <c r="A36" s="431" t="str">
        <f>IF('[1]p12'!$A$204:$L$204&lt;&gt;0,'[1]p12'!$A$204:$L$204,"")</f>
        <v>C.O.Alves, P. C. Carrião and L.F. Farias Existence of solutions to singular elliptic equations with convection terms via the Galerkin, 12(2010), 1-12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</row>
    <row r="37" spans="1:17" s="66" customFormat="1" ht="16.5" customHeight="1">
      <c r="A37" s="67" t="s">
        <v>27</v>
      </c>
      <c r="B37" s="428" t="str">
        <f>IF('[1]p12'!$B$205:$L$205&lt;&gt;0,'[1]p12'!$B$205:$L$205,"")</f>
        <v>Artigo técnico ou científico publicado em periódico indexado internacionalmente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</row>
    <row r="38" spans="1:17" s="65" customFormat="1" ht="16.5" customHeight="1">
      <c r="A38" s="432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</row>
    <row r="39" spans="1:17" s="66" customFormat="1" ht="16.5" customHeight="1">
      <c r="A39" s="431" t="str">
        <f>IF('[1]p12'!$A$208:$L$208&lt;&gt;0,'[1]p12'!$A$208:$L$208,"")</f>
        <v>C.O. Alves. J.A. Fernandes and A.R. F. Holanda, Existence of positive solution for a quasilinear problem with critical growth in R^N, Glasgow Mathematical Journal, 51(2009), 367-383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</row>
    <row r="40" spans="1:17" s="66" customFormat="1" ht="16.5" customHeight="1">
      <c r="A40" s="67" t="s">
        <v>27</v>
      </c>
      <c r="B40" s="428" t="str">
        <f>IF('[1]p12'!$B$209:$L$209&lt;&gt;0,'[1]p12'!$B$209:$L$209,"")</f>
        <v>Artigo técnico ou científico publicado em periódico indexado internacionalmente</v>
      </c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 s="65" customFormat="1" ht="16.5" customHeight="1">
      <c r="A41" s="432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</row>
    <row r="42" spans="1:17" s="66" customFormat="1" ht="16.5" customHeight="1">
      <c r="A42" s="431" t="str">
        <f>IF('[1]p12'!$A$212:$L$212&lt;&gt;0,'[1]p12'!$A$212:$L$212,"")</f>
        <v>C. O. Alves, Multiplicity of multi-bump type nodal solutions for a class of elliptic problems in RN, Top. Meth. Non. Analysis, 34 (2009), 231-250.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</row>
    <row r="43" spans="1:17" s="66" customFormat="1" ht="16.5" customHeight="1">
      <c r="A43" s="67" t="s">
        <v>27</v>
      </c>
      <c r="B43" s="428" t="str">
        <f>IF('[1]p12'!$B$213:$L$213&lt;&gt;0,'[1]p12'!$B$213:$L$213,"")</f>
        <v>Artigo técnico ou científico publicado em periódico indexado internacionalmente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</row>
    <row r="44" spans="1:17" s="65" customFormat="1" ht="16.5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</row>
    <row r="45" spans="1:17" s="66" customFormat="1" ht="16.5" customHeight="1">
      <c r="A45" s="431" t="str">
        <f>IF('[1]p12'!$A$216:$L$216&lt;&gt;0,'[1]p12'!$A$216:$L$216,"")</f>
        <v>C. O. Alves, P. C. Carrião,  L. F.O. Faria; On a class of singular elliptic equation with convection term via Galerkin method, Abstracts of the ICMC Summer Meeting on Differential Equations 2010 Chapter, (2010),  pp. 12-12.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</row>
    <row r="46" spans="1:17" s="66" customFormat="1" ht="13.5" customHeight="1">
      <c r="A46" s="67" t="s">
        <v>27</v>
      </c>
      <c r="B46" s="428" t="str">
        <f>IF('[1]p12'!$B$217:$L$217&lt;&gt;0,'[1]p12'!$B$217:$L$217,"")</f>
        <v>Resumo publicado em anais de eventos internacionais</v>
      </c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</row>
    <row r="47" spans="1:17" s="65" customFormat="1" ht="12.75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</row>
    <row r="48" spans="1:17" s="66" customFormat="1" ht="27.75" customHeight="1">
      <c r="A48" s="431" t="str">
        <f>IF('[1]p12'!$A$220:$L$220&lt;&gt;0,'[1]p12'!$A$220:$L$220,"")</f>
        <v>C. O. Alves, P. C. Carrião,  O. H. Miyagaki; Multi-bump homoclinic orbits for a class of Hamiltonian systems with superquadratic potential, Abstracts of the ICMC Summer Meeting on Differential Equations 2010 Chapter, (2010),  pp. 27-27.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</row>
    <row r="49" spans="1:17" s="66" customFormat="1" ht="13.5" customHeight="1">
      <c r="A49" s="67" t="s">
        <v>27</v>
      </c>
      <c r="B49" s="428" t="str">
        <f>IF('[1]p12'!$B$221:$L$221&lt;&gt;0,'[1]p12'!$B$221:$L$221,"")</f>
        <v>Resumo publicado em anais de eventos internacionais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</row>
    <row r="50" spans="1:17" s="65" customFormat="1" ht="12.75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</row>
    <row r="51" spans="1:17" s="66" customFormat="1" ht="27.75" customHeight="1">
      <c r="A51" s="431" t="str">
        <f>IF('[1]p48'!$A$200:$L$200&lt;&gt;0,'[1]p48'!$A$200:$L$200,"")</f>
        <v>C. O. Alves, L. R. Freitas, A class of semilinear problems with critical exponential growth in exterior domains, Abstracts of the ICMC Summer Meeting on Differential Equations 2010 Chapter, (2010),  pp. 36-36.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</row>
    <row r="52" spans="1:17" s="66" customFormat="1" ht="13.5" customHeight="1">
      <c r="A52" s="67" t="s">
        <v>27</v>
      </c>
      <c r="B52" s="428" t="str">
        <f>IF('[1]p48'!$B$201:$L$201&lt;&gt;0,'[1]p48'!$B$201:$L$201,"")</f>
        <v>Resumo publicado em anais de eventos internacionais</v>
      </c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</row>
    <row r="53" spans="1:17" s="65" customFormat="1" ht="12.75">
      <c r="A53" s="432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</row>
    <row r="54" spans="1:17" s="66" customFormat="1" ht="18.75" customHeight="1">
      <c r="A54" s="431" t="str">
        <f>IF('[1]p48'!$A$204:$L$204&lt;&gt;0,'[1]p48'!$A$204:$L$204,"")</f>
        <v>J. L. F. Melo, C. O.  Alves, Multiplicidade de soluções para um problema crítico via categoria de Lusternik-Schnirelman, V Semana Mat. CCT, 2009 
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</row>
    <row r="55" spans="1:17" s="66" customFormat="1" ht="13.5" customHeight="1">
      <c r="A55" s="67" t="s">
        <v>27</v>
      </c>
      <c r="B55" s="428" t="str">
        <f>IF('[1]p48'!$B$205:$L$205&lt;&gt;0,'[1]p48'!$B$205:$L$205,"")</f>
        <v>Trabalho apresentado em evento</v>
      </c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</row>
    <row r="56" spans="1:17" s="65" customFormat="1" ht="12.75">
      <c r="A56" s="432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</row>
    <row r="57" spans="1:19" s="46" customFormat="1" ht="11.25" customHeight="1">
      <c r="A57" s="382" t="str">
        <f>T('[1]p13'!$C$13:$G$13)</f>
        <v>Daniel Cordeiro de Morais Filho</v>
      </c>
      <c r="B57" s="383"/>
      <c r="C57" s="383"/>
      <c r="D57" s="383"/>
      <c r="E57" s="384"/>
      <c r="F57" s="429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117"/>
      <c r="R57" s="65"/>
      <c r="S57" s="39"/>
    </row>
    <row r="58" spans="1:17" s="66" customFormat="1" ht="27.75" customHeight="1">
      <c r="A58" s="431" t="str">
        <f>IF('[1]p13'!$A$200:$L$200&lt;&gt;0,'[1]p13'!$A$200:$L$200,"")</f>
        <v>DE MORAIS FILHO, D. C., Manual de Redação Matemática, com um dicionário etimológico-explicativo de palavras usadas na Matemática e um capítulo especial sobre como escrever uma dissertação. Campina Grande - PB : Fabrica de Ensino (nome de fantasia), 2009, v.1. p.151. ISBN: 978-85-910124-0-4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</row>
    <row r="59" spans="1:17" s="66" customFormat="1" ht="13.5" customHeight="1">
      <c r="A59" s="67" t="s">
        <v>27</v>
      </c>
      <c r="B59" s="428" t="str">
        <f>IF('[1]p13'!$B$201:$L$201&lt;&gt;0,'[1]p13'!$B$201:$L$201,"")</f>
        <v>Livro técnico-científico ou artístico-culturais publicados na área, com autoria individual, aprovado por Conselho Editorial/Registro ISBN</v>
      </c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</row>
    <row r="60" spans="1:17" s="65" customFormat="1" ht="12.75">
      <c r="A60" s="432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</row>
    <row r="61" spans="1:17" s="66" customFormat="1" ht="18" customHeight="1">
      <c r="A61" s="431" t="str">
        <f>IF('[1]p13'!$A$204:$L$204&lt;&gt;0,'[1]p13'!$A$204:$L$204,"")</f>
        <v>R. H. S. Rocha, D. C. Morais Filho, 5. Topologia e infinitude dos primos, V Semana de Mat. CCT, 2009.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</row>
    <row r="62" spans="1:17" s="66" customFormat="1" ht="13.5" customHeight="1">
      <c r="A62" s="67" t="s">
        <v>27</v>
      </c>
      <c r="B62" s="428" t="str">
        <f>IF('[1]p13'!$B$205:$L$205&lt;&gt;0,'[1]p13'!$B$205:$L$205,"")</f>
        <v>Trabalho apresentado em evento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</row>
    <row r="63" spans="1:17" s="65" customFormat="1" ht="16.5" customHeight="1">
      <c r="A63" s="432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</row>
    <row r="64" spans="1:19" s="46" customFormat="1" ht="16.5" customHeight="1">
      <c r="A64" s="382" t="str">
        <f>T('[1]p18'!$C$13:$G$13)</f>
        <v>Francisco Antônio Morais de Souza</v>
      </c>
      <c r="B64" s="383"/>
      <c r="C64" s="383"/>
      <c r="D64" s="383"/>
      <c r="E64" s="384"/>
      <c r="F64" s="429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117"/>
      <c r="R64" s="65"/>
      <c r="S64" s="39"/>
    </row>
    <row r="65" spans="1:17" s="66" customFormat="1" ht="16.5" customHeight="1">
      <c r="A65" s="431" t="str">
        <f>IF('[1]p18'!$A$200:$L$200&lt;&gt;0,'[1]p18'!$A$200:$L$200,"")</f>
        <v>D. P. Monteiro, F. A. M. Souza, 1. Análise de risco aplicada às fases de perfuração e completação de poços petrolíferos, V Semana Mat. CCT, 2009.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</row>
    <row r="66" spans="1:17" s="66" customFormat="1" ht="16.5" customHeight="1">
      <c r="A66" s="67" t="s">
        <v>27</v>
      </c>
      <c r="B66" s="428" t="str">
        <f>IF('[1]p18'!$B$201:$L$201&lt;&gt;0,'[1]p18'!$B$201:$L$201,"")</f>
        <v>Trabalho apresentado em evento</v>
      </c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</row>
    <row r="67" spans="1:17" s="65" customFormat="1" ht="16.5" customHeight="1">
      <c r="A67" s="432"/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</row>
    <row r="68" spans="1:17" s="66" customFormat="1" ht="16.5" customHeight="1">
      <c r="A68" s="431" t="str">
        <f>IF('[1]p18'!$A$204:$L$204&lt;&gt;0,'[1]p18'!$A$204:$L$204,"")</f>
        <v>M. S. Leite Filha, F. A. M. Souza, 3. Estudo de técnicas de Análise de Risco aplicadas no desenvolvimento de campos de petróleo, V Semana Mat. CCT, 2009.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</row>
    <row r="69" spans="1:17" s="66" customFormat="1" ht="16.5" customHeight="1">
      <c r="A69" s="67" t="s">
        <v>27</v>
      </c>
      <c r="B69" s="428" t="str">
        <f>IF('[1]p18'!$B$205:$L$205&lt;&gt;0,'[1]p18'!$B$205:$L$205,"")</f>
        <v>Trabalho apresentado em evento</v>
      </c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</row>
    <row r="70" spans="1:17" s="65" customFormat="1" ht="16.5" customHeight="1">
      <c r="A70" s="432"/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</row>
    <row r="71" spans="1:19" s="46" customFormat="1" ht="16.5" customHeight="1">
      <c r="A71" s="382" t="str">
        <f>T('[1]p19'!$C$13:$G$13)</f>
        <v>Francisco Júlio Sobreira de A. Corrêa</v>
      </c>
      <c r="B71" s="383"/>
      <c r="C71" s="383"/>
      <c r="D71" s="383"/>
      <c r="E71" s="384"/>
      <c r="F71" s="429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117"/>
      <c r="R71" s="65"/>
      <c r="S71" s="39"/>
    </row>
    <row r="72" spans="1:17" s="66" customFormat="1" ht="16.5" customHeight="1">
      <c r="A72" s="431" t="str">
        <f>IF('[1]p19'!$A$200:$L$200&lt;&gt;0,'[1]p19'!$A$200:$L$200,"")</f>
        <v>M. Chiot e F.J.S.A. Corrêa, Boundary layer solutions to functional elliptic equations, Bulletin of Brazilian Mathematical Society, V. 40, pp. 381-393, 2009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</row>
    <row r="73" spans="1:17" s="66" customFormat="1" ht="16.5" customHeight="1">
      <c r="A73" s="67" t="s">
        <v>27</v>
      </c>
      <c r="B73" s="428" t="str">
        <f>IF('[1]p19'!$B$201:$L$201&lt;&gt;0,'[1]p19'!$B$201:$L$201,"")</f>
        <v>Artigo técnico ou científico publicado em periódico indexado internacionalmente</v>
      </c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</row>
    <row r="74" spans="1:17" s="65" customFormat="1" ht="16.5" customHeight="1">
      <c r="A74" s="432"/>
      <c r="B74" s="432"/>
      <c r="C74" s="432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</row>
    <row r="75" spans="1:17" s="66" customFormat="1" ht="16.5" customHeight="1">
      <c r="A75" s="431" t="str">
        <f>IF('[1]p19'!$A$204:$L$204&lt;&gt;0,'[1]p19'!$A$204:$L$204,"")</f>
        <v>F.J.S.A. Corrêa e G.M. Figueiredo, Applied Mathematics Letters, On ap-Kirchhoff equation via Krasnoselskii genus, V. 22, 819-822, 2009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</row>
    <row r="76" spans="1:17" s="66" customFormat="1" ht="16.5" customHeight="1">
      <c r="A76" s="67" t="s">
        <v>27</v>
      </c>
      <c r="B76" s="428" t="str">
        <f>IF('[1]p19'!$B$205:$L$205&lt;&gt;0,'[1]p19'!$B$205:$L$205,"")</f>
        <v>Artigo técnico ou científico publicado em periódico indexado internacionalmente</v>
      </c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</row>
    <row r="77" spans="1:17" s="65" customFormat="1" ht="16.5" customHeight="1">
      <c r="A77" s="432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</row>
    <row r="78" spans="1:17" s="66" customFormat="1" ht="16.5" customHeight="1">
      <c r="A78" s="431" t="str">
        <f>IF('[1]p19'!$A$208:$L$208&lt;&gt;0,'[1]p19'!$A$208:$L$208,"")</f>
        <v>F.J.S.A. Corrêa, Some Remarks on Elliptic Equations under Nonlocal Neumann Boundary Conditions, Abstracts of the ICMC Summer Meeting on Differential Equations 2010 Chapter, (2010),  pp. 15-15.</v>
      </c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</row>
    <row r="79" spans="1:17" s="66" customFormat="1" ht="16.5" customHeight="1">
      <c r="A79" s="67" t="s">
        <v>27</v>
      </c>
      <c r="B79" s="428" t="str">
        <f>IF('[1]p19'!$B$209:$L$209&lt;&gt;0,'[1]p19'!$B$209:$L$209,"")</f>
        <v>Resumo publicado em anais de eventos internacionais</v>
      </c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</row>
    <row r="80" spans="1:17" s="65" customFormat="1" ht="16.5" customHeight="1">
      <c r="A80" s="432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</row>
    <row r="81" spans="1:17" s="66" customFormat="1" ht="16.5" customHeight="1">
      <c r="A81" s="431" t="str">
        <f>IF('[1]p19'!$A$212:$L$212&lt;&gt;0,'[1]p19'!$A$212:$L$212,"")</f>
        <v>C. O. Alves, G. M. Figueiredo, F.J.S.A. Corrêa, On a class of nonlocal elliptic problems with critical growth, Abstracts of the ICMC Summer Meeting on Differential Equations 2010 Chapter, (2010),  pp. 16-16.</v>
      </c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</row>
    <row r="82" spans="1:17" s="66" customFormat="1" ht="13.5" customHeight="1">
      <c r="A82" s="67" t="s">
        <v>27</v>
      </c>
      <c r="B82" s="428" t="str">
        <f>IF('[1]p19'!$B$213:$L$213&lt;&gt;0,'[1]p19'!$B$213:$L$213,"")</f>
        <v>Resumo publicado em anais de eventos internacionais</v>
      </c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</row>
    <row r="83" spans="1:17" s="65" customFormat="1" ht="12.75">
      <c r="A83" s="432"/>
      <c r="B83" s="432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</row>
    <row r="84" spans="1:17" s="66" customFormat="1" ht="15" customHeight="1">
      <c r="A84" s="431" t="str">
        <f>IF('[1]p19'!$A$216:$L$216&lt;&gt;0,'[1]p19'!$A$216:$L$216,"")</f>
        <v>F. J. S. A. Correa, A. Suarez, Some non-local population models with non-linear diffusion, Abstracts of the ICMC Summer Meeting on Differential Equations 2010 Chapter, (2010),  pp. 8-8.</v>
      </c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</row>
    <row r="85" spans="1:17" s="66" customFormat="1" ht="13.5" customHeight="1">
      <c r="A85" s="67" t="s">
        <v>27</v>
      </c>
      <c r="B85" s="428" t="str">
        <f>IF('[1]p19'!$B$217:$L$217&lt;&gt;0,'[1]p19'!$B$217:$L$217,"")</f>
        <v>Resumo publicado em anais de eventos internacionais</v>
      </c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</row>
    <row r="86" spans="1:17" s="65" customFormat="1" ht="12.75">
      <c r="A86" s="432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</row>
    <row r="87" spans="1:17" s="66" customFormat="1" ht="17.25" customHeight="1">
      <c r="A87" s="431" t="str">
        <f>IF('[1]p19'!$A$220:$L$220&lt;&gt;0,'[1]p19'!$A$220:$L$220,"")</f>
        <v>N. A. Lima, F. J. S. A. Corrêa, Problemas elípticos não-locais, V Semana Mat. CCT, 2009.</v>
      </c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</row>
    <row r="88" spans="1:17" s="66" customFormat="1" ht="13.5" customHeight="1">
      <c r="A88" s="67" t="s">
        <v>27</v>
      </c>
      <c r="B88" s="428" t="str">
        <f>IF('[1]p19'!$B$221:$L$221&lt;&gt;0,'[1]p19'!$B$221:$L$221,"")</f>
        <v>Trabalho apresentado em evento</v>
      </c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</row>
    <row r="89" spans="1:17" s="65" customFormat="1" ht="16.5" customHeight="1">
      <c r="A89" s="432"/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</row>
    <row r="90" spans="1:19" s="46" customFormat="1" ht="23.25" customHeight="1">
      <c r="A90" s="382" t="str">
        <f>T('[1]p21'!$C$13:$G$13)</f>
        <v>Henrique Fernandes de Lima</v>
      </c>
      <c r="B90" s="383"/>
      <c r="C90" s="383"/>
      <c r="D90" s="383"/>
      <c r="E90" s="384"/>
      <c r="F90" s="429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117"/>
      <c r="R90" s="65"/>
      <c r="S90" s="39"/>
    </row>
    <row r="91" spans="1:17" s="66" customFormat="1" ht="23.25" customHeight="1">
      <c r="A91" s="431" t="str">
        <f>IF('[1]p21'!$A$200:$L$200&lt;&gt;0,'[1]p21'!$A$200:$L$200,"")</f>
        <v>LIMA, H. F. ; de Lima, J. R. . Compact Spacelike Hypersurfaces with Constant Mean Curvature in the Anti-de Sitter Space. International Journal of Mathematics and Mathematical Sciences, v. 2009, p. 1-12, 2009.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</row>
    <row r="92" spans="1:17" s="66" customFormat="1" ht="23.25" customHeight="1">
      <c r="A92" s="67" t="s">
        <v>27</v>
      </c>
      <c r="B92" s="428" t="str">
        <f>IF('[1]p21'!$B$201:$L$201&lt;&gt;0,'[1]p21'!$B$201:$L$201,"")</f>
        <v>Artigo técnico ou científico publicado em periódico indexado internacionalmente</v>
      </c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</row>
    <row r="93" spans="1:17" s="65" customFormat="1" ht="23.25" customHeight="1">
      <c r="A93" s="432"/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</row>
    <row r="94" spans="1:17" s="66" customFormat="1" ht="23.25" customHeight="1">
      <c r="A94" s="431" t="str">
        <f>IF('[1]p21'!$A$204:$L$204&lt;&gt;0,'[1]p21'!$A$204:$L$204,"")</f>
        <v>E. A. Lima Júnior, H. F.Lima,  Geometria das curvas no espaço de Lorentz-Minkowski, V Semana Mat. CCT, 2009.</v>
      </c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</row>
    <row r="95" spans="1:17" s="66" customFormat="1" ht="19.5" customHeight="1">
      <c r="A95" s="67" t="s">
        <v>27</v>
      </c>
      <c r="B95" s="428" t="str">
        <f>IF('[1]p21'!$B$205:$L$205&lt;&gt;0,'[1]p21'!$B$205:$L$205,"")</f>
        <v>Trabalho apresentado em evento</v>
      </c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</row>
    <row r="96" spans="1:17" s="65" customFormat="1" ht="12.75">
      <c r="A96" s="432"/>
      <c r="B96" s="432"/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</row>
    <row r="97" spans="1:19" s="46" customFormat="1" ht="11.25" customHeight="1">
      <c r="A97" s="382" t="str">
        <f>T('[1]p25'!$C$13:$G$13)</f>
        <v>Jefferson Abrantes dos Santos</v>
      </c>
      <c r="B97" s="383"/>
      <c r="C97" s="383"/>
      <c r="D97" s="383"/>
      <c r="E97" s="384"/>
      <c r="F97" s="429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117"/>
      <c r="R97" s="65"/>
      <c r="S97" s="39"/>
    </row>
    <row r="98" spans="1:17" s="66" customFormat="1" ht="27.75" customHeight="1">
      <c r="A98" s="431" t="str">
        <f>IF('[1]p25'!$A$200:$L$200&lt;&gt;0,'[1]p25'!$A$200:$L$200,"")</f>
        <v>C. O. Alves, J. A. Santos,  J. V. Gonçalves, On multiple solutions for multivalued elliptic equations under Navier boundary
conditions, Abstracts of the ICMC Summer Meeting on Differential Equations 2010 Chapter, (2010),  pp. 35-35.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</row>
    <row r="99" spans="1:17" s="66" customFormat="1" ht="13.5" customHeight="1">
      <c r="A99" s="67" t="s">
        <v>27</v>
      </c>
      <c r="B99" s="428" t="str">
        <f>IF('[1]p25'!$B$201:$L$201&lt;&gt;0,'[1]p25'!$B$201:$L$201,"")</f>
        <v>Resumo publicado em anais de eventos internacionais</v>
      </c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</row>
    <row r="100" spans="1:17" s="65" customFormat="1" ht="18" customHeight="1">
      <c r="A100" s="432"/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</row>
    <row r="101" spans="1:19" s="46" customFormat="1" ht="18" customHeight="1">
      <c r="A101" s="382" t="str">
        <f>T('[1]p27'!$C$13:$G$13)</f>
        <v>José de Arimatéia Fernandes</v>
      </c>
      <c r="B101" s="383"/>
      <c r="C101" s="383"/>
      <c r="D101" s="383"/>
      <c r="E101" s="384"/>
      <c r="F101" s="429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117"/>
      <c r="R101" s="65"/>
      <c r="S101" s="39"/>
    </row>
    <row r="102" spans="1:17" s="66" customFormat="1" ht="18" customHeight="1">
      <c r="A102" s="431" t="str">
        <f>IF('[1]p27'!$A$200:$L$200&lt;&gt;0,'[1]p27'!$A$200:$L$200,"")</f>
        <v>J. P. F. de Meneses, J. de A. Fernandes; Iniciação às Equações Diferenciais Parciais, CDROM do VI Congresso de Iniciacao Cientifica da UFCG, 2009.</v>
      </c>
      <c r="B102" s="431"/>
      <c r="C102" s="431"/>
      <c r="D102" s="431"/>
      <c r="E102" s="431"/>
      <c r="F102" s="431"/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</row>
    <row r="103" spans="1:17" s="66" customFormat="1" ht="18" customHeight="1">
      <c r="A103" s="67" t="s">
        <v>27</v>
      </c>
      <c r="B103" s="428" t="str">
        <f>IF('[1]p27'!$B$201:$L$201&lt;&gt;0,'[1]p27'!$B$201:$L$201,"")</f>
        <v>Trabalho completo publicado em anais de eventos locais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</row>
    <row r="104" spans="1:17" s="65" customFormat="1" ht="19.5" customHeight="1">
      <c r="A104" s="432"/>
      <c r="B104" s="432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</row>
    <row r="105" spans="1:19" s="46" customFormat="1" ht="19.5" customHeight="1">
      <c r="A105" s="382" t="str">
        <f>T('[1]p32'!$C$13:$G$13)</f>
        <v>Luiz Antônio da Silva Medeiros</v>
      </c>
      <c r="B105" s="383"/>
      <c r="C105" s="383"/>
      <c r="D105" s="383"/>
      <c r="E105" s="384"/>
      <c r="F105" s="429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117"/>
      <c r="R105" s="65"/>
      <c r="S105" s="39"/>
    </row>
    <row r="106" spans="1:17" s="66" customFormat="1" ht="19.5" customHeight="1">
      <c r="A106" s="431" t="str">
        <f>IF('[1]p32'!$A$200:$L$200&lt;&gt;0,'[1]p32'!$A$200:$L$200,"")</f>
        <v>B. V. M. Barros, L. A. S. Medeiros, Condição primais de otimalidade de um problema de programação linear, V Semana Mat. CCT, 2009. 
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</row>
    <row r="107" spans="1:17" s="66" customFormat="1" ht="19.5" customHeight="1">
      <c r="A107" s="67" t="s">
        <v>27</v>
      </c>
      <c r="B107" s="428" t="str">
        <f>IF('[1]p32'!$B$201:$L$201&lt;&gt;0,'[1]p32'!$B$201:$L$201,"")</f>
        <v>Trabalho apresentado em evento</v>
      </c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</row>
    <row r="108" spans="1:17" s="65" customFormat="1" ht="19.5" customHeight="1">
      <c r="A108" s="432"/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</row>
    <row r="109" spans="1:19" s="46" customFormat="1" ht="19.5" customHeight="1">
      <c r="A109" s="382" t="str">
        <f>T('[1]p33'!$C$13:$G$13)</f>
        <v>Luiz Mendes Albuquerque Neto</v>
      </c>
      <c r="B109" s="383"/>
      <c r="C109" s="383"/>
      <c r="D109" s="383"/>
      <c r="E109" s="384"/>
      <c r="F109" s="429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117"/>
      <c r="R109" s="65"/>
      <c r="S109" s="39"/>
    </row>
    <row r="110" spans="1:17" s="66" customFormat="1" ht="19.5" customHeight="1">
      <c r="A110" s="431" t="str">
        <f>IF('[1]p33'!$A$200:$L$200&lt;&gt;0,'[1]p33'!$A$200:$L$200,"")</f>
        <v>I. B. Galvão, F. J. S. de A. Correia, L. M. de A. Neto; O Princípio do Máximo Aplicado à Equação de Laplace, CDROM do VI Congresso de Iniciacao Cientifica da UFCG, 2009.</v>
      </c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</row>
    <row r="111" spans="1:17" s="66" customFormat="1" ht="19.5" customHeight="1">
      <c r="A111" s="67" t="s">
        <v>27</v>
      </c>
      <c r="B111" s="428" t="str">
        <f>IF('[1]p33'!$B$201:$L$201&lt;&gt;0,'[1]p33'!$B$201:$L$201,"")</f>
        <v>Trabalho completo publicado em anais de eventos locais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</row>
    <row r="112" spans="1:17" s="65" customFormat="1" ht="18.75" customHeight="1">
      <c r="A112" s="432"/>
      <c r="B112" s="432"/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</row>
    <row r="113" spans="1:19" s="46" customFormat="1" ht="18.75" customHeight="1">
      <c r="A113" s="382" t="str">
        <f>T('[1]p35'!$C$13:$G$13)</f>
        <v>Marco Aurélio Soares Souto</v>
      </c>
      <c r="B113" s="383"/>
      <c r="C113" s="383"/>
      <c r="D113" s="383"/>
      <c r="E113" s="384"/>
      <c r="F113" s="429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117"/>
      <c r="R113" s="65"/>
      <c r="S113" s="39"/>
    </row>
    <row r="114" spans="1:17" s="66" customFormat="1" ht="18.75" customHeight="1">
      <c r="A114" s="431" t="str">
        <f>IF('[1]p35'!$A$200:$L$200&lt;&gt;0,'[1]p35'!$A$200:$L$200,"")</f>
        <v>E. A. Lima Júnior, M. A. S. Souto; Equações Diferenciais Parcias e a  Solução do Problema de Dirichlet, CDROM do VI Congresso de Iniciacao Cientifica da UFCG, 2009.</v>
      </c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</row>
    <row r="115" spans="1:17" s="66" customFormat="1" ht="18.75" customHeight="1">
      <c r="A115" s="67" t="s">
        <v>27</v>
      </c>
      <c r="B115" s="428" t="str">
        <f>IF('[1]p35'!$B$201:$L$201&lt;&gt;0,'[1]p35'!$B$201:$L$201,"")</f>
        <v>Trabalho completo publicado em anais de eventos locais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</row>
    <row r="116" spans="1:17" s="65" customFormat="1" ht="16.5" customHeight="1">
      <c r="A116" s="432"/>
      <c r="B116" s="432"/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  <c r="Q116" s="432"/>
    </row>
    <row r="117" spans="1:19" s="46" customFormat="1" ht="16.5" customHeight="1">
      <c r="A117" s="382" t="str">
        <f>T('[1]p36'!$C$13:$G$13)</f>
        <v>Michelli Karinne Barros da Silva</v>
      </c>
      <c r="B117" s="383"/>
      <c r="C117" s="383"/>
      <c r="D117" s="383"/>
      <c r="E117" s="384"/>
      <c r="F117" s="429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117"/>
      <c r="R117" s="65"/>
      <c r="S117" s="39"/>
    </row>
    <row r="118" spans="1:17" s="66" customFormat="1" ht="16.5" customHeight="1">
      <c r="A118" s="431" t="str">
        <f>IF('[1]p36'!$A$200:$L$200&lt;&gt;0,'[1]p36'!$A$200:$L$200,"")</f>
        <v>R. B. de Assis, M. K. Barros; Modelos de Regressão log-Birnbaum-Saunders, CDROM do VI Congresso de Iniciacao Cientifica da UFCG, 2009.</v>
      </c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</row>
    <row r="119" spans="1:17" s="66" customFormat="1" ht="16.5" customHeight="1">
      <c r="A119" s="67" t="s">
        <v>27</v>
      </c>
      <c r="B119" s="428" t="str">
        <f>IF('[1]p36'!$B$201:$L$201&lt;&gt;0,'[1]p36'!$B$201:$L$201,"")</f>
        <v>Trabalho completo publicado em anais de eventos locais</v>
      </c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</row>
    <row r="120" spans="1:17" s="65" customFormat="1" ht="15.75" customHeight="1">
      <c r="A120" s="432"/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432"/>
      <c r="P120" s="432"/>
      <c r="Q120" s="432"/>
    </row>
    <row r="121" spans="1:19" s="46" customFormat="1" ht="19.5" customHeight="1">
      <c r="A121" s="382" t="str">
        <f>T('[1]p39'!$C$13:$G$13)</f>
        <v>Rosana Marques da Silva</v>
      </c>
      <c r="B121" s="383"/>
      <c r="C121" s="383"/>
      <c r="D121" s="383"/>
      <c r="E121" s="384"/>
      <c r="F121" s="429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117"/>
      <c r="R121" s="65"/>
      <c r="S121" s="39"/>
    </row>
    <row r="122" spans="1:17" s="66" customFormat="1" ht="18" customHeight="1">
      <c r="A122" s="431" t="str">
        <f>IF('[1]p39'!$A$200:$L$200&lt;&gt;0,'[1]p39'!$A$200:$L$200,"")</f>
        <v>B. S. V. de Araújo,  R. M. da Silva, Métodos numéricos aplicados à simulação de bacias sedimentares, V Semana Mat. CCT, 2009.
</v>
      </c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</row>
    <row r="123" spans="1:17" s="66" customFormat="1" ht="19.5" customHeight="1">
      <c r="A123" s="67" t="s">
        <v>27</v>
      </c>
      <c r="B123" s="428" t="str">
        <f>IF('[1]p39'!$B$201:$L$201&lt;&gt;0,'[1]p39'!$B$201:$L$201,"")</f>
        <v>Trabalho apresentado em evento</v>
      </c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</row>
    <row r="124" spans="1:17" s="65" customFormat="1" ht="12.75">
      <c r="A124" s="432"/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</row>
    <row r="125" spans="1:19" s="46" customFormat="1" ht="11.25" customHeight="1">
      <c r="A125" s="382" t="str">
        <f>T('[1]p42'!$C$13:$G$13)</f>
        <v>Severino Horácio da Silva</v>
      </c>
      <c r="B125" s="383"/>
      <c r="C125" s="383"/>
      <c r="D125" s="383"/>
      <c r="E125" s="384"/>
      <c r="F125" s="429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117"/>
      <c r="R125" s="65"/>
      <c r="S125" s="39"/>
    </row>
    <row r="126" spans="1:17" s="66" customFormat="1" ht="18.75" customHeight="1">
      <c r="A126" s="431" t="str">
        <f>IF('[1]p42'!$A$200:$L$200&lt;&gt;0,'[1]p42'!$A$200:$L$200,"")</f>
        <v>S. H. Silva, A L. Pereira; Global attractors for neural fields in a weghted space, Matemática Contemporânea, 36, 139-153, 2009</v>
      </c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</row>
    <row r="127" spans="1:17" s="66" customFormat="1" ht="13.5" customHeight="1">
      <c r="A127" s="67" t="s">
        <v>27</v>
      </c>
      <c r="B127" s="428" t="str">
        <f>IF('[1]p42'!$B$201:$L$201&lt;&gt;0,'[1]p42'!$B$201:$L$201,"")</f>
        <v>Artigo técnico ou científico publicado em periódico indexado internacionalmente</v>
      </c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</row>
    <row r="128" spans="1:17" s="65" customFormat="1" ht="12.75">
      <c r="A128" s="432"/>
      <c r="B128" s="432"/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</row>
    <row r="129" spans="1:17" s="66" customFormat="1" ht="19.5" customHeight="1">
      <c r="A129" s="431" t="str">
        <f>IF('[1]p42'!$A$204:$L$204&lt;&gt;0,'[1]p42'!$A$204:$L$204,"")</f>
        <v>S. H. Silva; Global attractors for neural fields in both bounded and unbounded domains, Book of Abstracts  of the  ICMC Summer Meeting on Differential Equations 2010 Chapter, 32-33, 2010</v>
      </c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</row>
    <row r="130" spans="1:17" s="66" customFormat="1" ht="13.5" customHeight="1">
      <c r="A130" s="67" t="s">
        <v>27</v>
      </c>
      <c r="B130" s="428" t="str">
        <f>IF('[1]p42'!$B$205:$L$205&lt;&gt;0,'[1]p42'!$B$205:$L$205,"")</f>
        <v>Resumo publicado em anais de eventos internacionais</v>
      </c>
      <c r="C130" s="428"/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</row>
    <row r="131" spans="1:17" s="65" customFormat="1" ht="12.75">
      <c r="A131" s="432"/>
      <c r="B131" s="432"/>
      <c r="C131" s="432"/>
      <c r="D131" s="432"/>
      <c r="E131" s="432"/>
      <c r="F131" s="432"/>
      <c r="G131" s="432"/>
      <c r="H131" s="432"/>
      <c r="I131" s="432"/>
      <c r="J131" s="432"/>
      <c r="K131" s="432"/>
      <c r="L131" s="432"/>
      <c r="M131" s="432"/>
      <c r="N131" s="432"/>
      <c r="O131" s="432"/>
      <c r="P131" s="432"/>
      <c r="Q131" s="432"/>
    </row>
    <row r="132" spans="1:19" s="46" customFormat="1" ht="11.25" customHeight="1">
      <c r="A132" s="382" t="str">
        <f>T('[1]p43'!$C$13:$G$13)</f>
        <v>Vanio Fragoso de Melo</v>
      </c>
      <c r="B132" s="383"/>
      <c r="C132" s="383"/>
      <c r="D132" s="383"/>
      <c r="E132" s="384"/>
      <c r="F132" s="429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117"/>
      <c r="R132" s="65"/>
      <c r="S132" s="39"/>
    </row>
    <row r="133" spans="1:17" s="66" customFormat="1" ht="15.75" customHeight="1">
      <c r="A133" s="431" t="str">
        <f>IF('[1]p43'!$A$200:$L$200&lt;&gt;0,'[1]p43'!$A$200:$L$200,"")</f>
        <v>B. F. de Sousa, V. F. de Melo; Análise Geométrica e Geometria Diferencial Global de Superfícies, CDROM do VI Congresso de Iniciacao Cientifica da UFCG, 2009.</v>
      </c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</row>
    <row r="134" spans="1:17" s="66" customFormat="1" ht="13.5" customHeight="1">
      <c r="A134" s="67" t="s">
        <v>27</v>
      </c>
      <c r="B134" s="428" t="str">
        <f>IF('[1]p43'!$B$201:$L$201&lt;&gt;0,'[1]p43'!$B$201:$L$201,"")</f>
        <v>Trabalho completo publicado em anais de eventos locais</v>
      </c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</row>
  </sheetData>
  <sheetProtection/>
  <mergeCells count="155">
    <mergeCell ref="B134:Q134"/>
    <mergeCell ref="A131:Q131"/>
    <mergeCell ref="A132:E132"/>
    <mergeCell ref="F132:P132"/>
    <mergeCell ref="A133:Q133"/>
    <mergeCell ref="A129:Q129"/>
    <mergeCell ref="B130:Q130"/>
    <mergeCell ref="A126:Q126"/>
    <mergeCell ref="A124:Q124"/>
    <mergeCell ref="A125:E125"/>
    <mergeCell ref="F125:P125"/>
    <mergeCell ref="B127:Q127"/>
    <mergeCell ref="A128:Q128"/>
    <mergeCell ref="A122:Q122"/>
    <mergeCell ref="B123:Q123"/>
    <mergeCell ref="A120:Q120"/>
    <mergeCell ref="A121:E121"/>
    <mergeCell ref="F121:P121"/>
    <mergeCell ref="A118:Q118"/>
    <mergeCell ref="B119:Q119"/>
    <mergeCell ref="A117:E117"/>
    <mergeCell ref="F117:P117"/>
    <mergeCell ref="A116:Q116"/>
    <mergeCell ref="B115:Q115"/>
    <mergeCell ref="A112:Q112"/>
    <mergeCell ref="A114:Q114"/>
    <mergeCell ref="A113:E113"/>
    <mergeCell ref="F113:P113"/>
    <mergeCell ref="A110:Q110"/>
    <mergeCell ref="B111:Q111"/>
    <mergeCell ref="A108:Q108"/>
    <mergeCell ref="A109:E109"/>
    <mergeCell ref="F109:P109"/>
    <mergeCell ref="A106:Q106"/>
    <mergeCell ref="A105:E105"/>
    <mergeCell ref="F105:P105"/>
    <mergeCell ref="B107:Q107"/>
    <mergeCell ref="A104:Q104"/>
    <mergeCell ref="A50:Q50"/>
    <mergeCell ref="A51:Q51"/>
    <mergeCell ref="B52:Q52"/>
    <mergeCell ref="A53:Q53"/>
    <mergeCell ref="A54:Q54"/>
    <mergeCell ref="B55:Q55"/>
    <mergeCell ref="A102:Q102"/>
    <mergeCell ref="B103:Q103"/>
    <mergeCell ref="A100:Q100"/>
    <mergeCell ref="A101:E101"/>
    <mergeCell ref="F101:P101"/>
    <mergeCell ref="A98:Q98"/>
    <mergeCell ref="B99:Q99"/>
    <mergeCell ref="A96:Q96"/>
    <mergeCell ref="A97:E97"/>
    <mergeCell ref="F97:P97"/>
    <mergeCell ref="B95:Q95"/>
    <mergeCell ref="A91:Q91"/>
    <mergeCell ref="B92:Q92"/>
    <mergeCell ref="A93:Q93"/>
    <mergeCell ref="A94:Q94"/>
    <mergeCell ref="A89:Q89"/>
    <mergeCell ref="A90:E90"/>
    <mergeCell ref="F90:P90"/>
    <mergeCell ref="A86:Q86"/>
    <mergeCell ref="A87:Q87"/>
    <mergeCell ref="B88:Q88"/>
    <mergeCell ref="A83:Q83"/>
    <mergeCell ref="B82:Q82"/>
    <mergeCell ref="A84:Q84"/>
    <mergeCell ref="B85:Q85"/>
    <mergeCell ref="A80:Q80"/>
    <mergeCell ref="A78:Q78"/>
    <mergeCell ref="B79:Q79"/>
    <mergeCell ref="A81:Q81"/>
    <mergeCell ref="B73:Q73"/>
    <mergeCell ref="A74:Q74"/>
    <mergeCell ref="A77:Q77"/>
    <mergeCell ref="A75:Q75"/>
    <mergeCell ref="B76:Q76"/>
    <mergeCell ref="A70:Q70"/>
    <mergeCell ref="A71:E71"/>
    <mergeCell ref="F71:P71"/>
    <mergeCell ref="A72:Q72"/>
    <mergeCell ref="B66:Q66"/>
    <mergeCell ref="A67:Q67"/>
    <mergeCell ref="A68:Q68"/>
    <mergeCell ref="B69:Q69"/>
    <mergeCell ref="A65:Q65"/>
    <mergeCell ref="A64:E64"/>
    <mergeCell ref="F64:P64"/>
    <mergeCell ref="A63:Q63"/>
    <mergeCell ref="B62:Q62"/>
    <mergeCell ref="A60:Q60"/>
    <mergeCell ref="A58:Q58"/>
    <mergeCell ref="B59:Q59"/>
    <mergeCell ref="A61:Q61"/>
    <mergeCell ref="A48:Q48"/>
    <mergeCell ref="B49:Q49"/>
    <mergeCell ref="A56:Q56"/>
    <mergeCell ref="A57:E57"/>
    <mergeCell ref="F57:P57"/>
    <mergeCell ref="A44:Q44"/>
    <mergeCell ref="A45:Q45"/>
    <mergeCell ref="B46:Q46"/>
    <mergeCell ref="A47:Q47"/>
    <mergeCell ref="B40:Q40"/>
    <mergeCell ref="A41:Q41"/>
    <mergeCell ref="A42:Q42"/>
    <mergeCell ref="B43:Q43"/>
    <mergeCell ref="A36:Q36"/>
    <mergeCell ref="B37:Q37"/>
    <mergeCell ref="A38:Q38"/>
    <mergeCell ref="A39:Q39"/>
    <mergeCell ref="A33:Q33"/>
    <mergeCell ref="B34:Q34"/>
    <mergeCell ref="A35:Q35"/>
    <mergeCell ref="A32:E32"/>
    <mergeCell ref="F32:P32"/>
    <mergeCell ref="A31:Q31"/>
    <mergeCell ref="B30:Q30"/>
    <mergeCell ref="A27:Q27"/>
    <mergeCell ref="A29:Q29"/>
    <mergeCell ref="A28:E28"/>
    <mergeCell ref="F28:P28"/>
    <mergeCell ref="B23:Q23"/>
    <mergeCell ref="A24:Q24"/>
    <mergeCell ref="A25:Q25"/>
    <mergeCell ref="B26:Q26"/>
    <mergeCell ref="A19:Q19"/>
    <mergeCell ref="B20:Q20"/>
    <mergeCell ref="A21:Q21"/>
    <mergeCell ref="A22:Q22"/>
    <mergeCell ref="A17:Q17"/>
    <mergeCell ref="A18:E18"/>
    <mergeCell ref="F18:P18"/>
    <mergeCell ref="A15:Q15"/>
    <mergeCell ref="A14:E14"/>
    <mergeCell ref="F14:P14"/>
    <mergeCell ref="B16:Q16"/>
    <mergeCell ref="A13:Q13"/>
    <mergeCell ref="B12:Q12"/>
    <mergeCell ref="A11:Q11"/>
    <mergeCell ref="A9:Q9"/>
    <mergeCell ref="A10:E10"/>
    <mergeCell ref="F10:P10"/>
    <mergeCell ref="B8:Q8"/>
    <mergeCell ref="A4:Q5"/>
    <mergeCell ref="A2:Q2"/>
    <mergeCell ref="A3:D3"/>
    <mergeCell ref="A6:E6"/>
    <mergeCell ref="F6:P6"/>
    <mergeCell ref="A7:Q7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6">
      <selection activeCell="L24" sqref="L2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Q1" s="64"/>
    </row>
    <row r="2" spans="1:17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64"/>
    </row>
    <row r="3" spans="1:17" ht="13.5" thickBot="1">
      <c r="A3" s="374" t="s">
        <v>254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1"/>
      <c r="M3" s="377" t="s">
        <v>77</v>
      </c>
      <c r="N3" s="378"/>
      <c r="O3" s="375" t="str">
        <f>'[1]p1'!$H$4</f>
        <v>2009.2</v>
      </c>
      <c r="P3" s="376"/>
      <c r="Q3" s="64"/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64"/>
    </row>
    <row r="5" spans="1:17" s="38" customFormat="1" ht="11.2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64"/>
    </row>
    <row r="6" spans="1:19" s="46" customFormat="1" ht="11.25" customHeight="1">
      <c r="A6" s="382" t="str">
        <f>T('[1]p7'!$C$13:$G$13)</f>
        <v>Antônio José da Silva</v>
      </c>
      <c r="B6" s="383"/>
      <c r="C6" s="383"/>
      <c r="D6" s="383"/>
      <c r="E6" s="384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64"/>
      <c r="R6" s="39"/>
      <c r="S6" s="39"/>
    </row>
    <row r="7" spans="1:17" s="3" customFormat="1" ht="13.5" customHeight="1">
      <c r="A7" s="25" t="s">
        <v>73</v>
      </c>
      <c r="B7" s="387" t="str">
        <f>IF('[1]p7'!$A$171&lt;&gt;0,'[1]p7'!$A$171,"")</f>
        <v>Curso de Aperfeiçoamento para Professores do Ensino Médio - CAPEM</v>
      </c>
      <c r="C7" s="408"/>
      <c r="D7" s="408"/>
      <c r="E7" s="408"/>
      <c r="F7" s="408"/>
      <c r="G7" s="408"/>
      <c r="H7" s="408"/>
      <c r="I7" s="408"/>
      <c r="J7" s="417" t="s">
        <v>86</v>
      </c>
      <c r="K7" s="382"/>
      <c r="L7" s="114" t="str">
        <f>IF('[1]p7'!$I$171&lt;&gt;0,'[1]p7'!$I$171,"")</f>
        <v>Permanente</v>
      </c>
      <c r="M7" s="61" t="s">
        <v>238</v>
      </c>
      <c r="N7" s="386" t="str">
        <f>IF('[1]p7'!$K$171&lt;&gt;0,'[1]p7'!$K$171,"")</f>
        <v>Concluído</v>
      </c>
      <c r="O7" s="386"/>
      <c r="P7" s="387"/>
      <c r="Q7" s="64"/>
    </row>
    <row r="8" spans="1:17" s="3" customFormat="1" ht="13.5" customHeight="1">
      <c r="A8" s="25" t="s">
        <v>84</v>
      </c>
      <c r="B8" s="437" t="str">
        <f>IF('[1]p7'!$H$173&lt;&gt;0,'[1]p7'!$H$173,"")</f>
        <v>Professor</v>
      </c>
      <c r="C8" s="438"/>
      <c r="D8" s="441" t="s">
        <v>86</v>
      </c>
      <c r="E8" s="442"/>
      <c r="F8" s="437" t="str">
        <f>IF('[1]p7'!$I$171&lt;&gt;0,'[1]p7'!$I$171,"")</f>
        <v>Permanente</v>
      </c>
      <c r="G8" s="437"/>
      <c r="H8" s="438"/>
      <c r="I8" s="25" t="s">
        <v>71</v>
      </c>
      <c r="J8" s="115">
        <f>IF('[1]p7'!$J$163&lt;&gt;0,'[1]p7'!$J$163,"")</f>
      </c>
      <c r="K8" s="25" t="s">
        <v>72</v>
      </c>
      <c r="L8" s="115">
        <f>IF('[1]p7'!$K$163&lt;&gt;0,'[1]p7'!$K$163,"")</f>
      </c>
      <c r="M8" s="441" t="s">
        <v>88</v>
      </c>
      <c r="N8" s="442"/>
      <c r="O8" s="435">
        <f>IF('[1]p7'!$F$173&lt;&gt;0,'[1]p7'!$F$173,"")</f>
      </c>
      <c r="P8" s="436"/>
      <c r="Q8" s="64"/>
    </row>
    <row r="9" spans="1:17" s="3" customFormat="1" ht="13.5" customHeight="1">
      <c r="A9" s="25" t="s">
        <v>246</v>
      </c>
      <c r="B9" s="437" t="str">
        <f>IF('[1]p7'!$A$173&lt;&gt;0,'[1]p7'!$A$173,"")</f>
        <v>Apoio à Comunidade</v>
      </c>
      <c r="C9" s="437"/>
      <c r="D9" s="437"/>
      <c r="E9" s="437"/>
      <c r="F9" s="437"/>
      <c r="G9" s="437"/>
      <c r="H9" s="437"/>
      <c r="I9" s="437"/>
      <c r="J9" s="438"/>
      <c r="K9" s="439" t="s">
        <v>87</v>
      </c>
      <c r="L9" s="440"/>
      <c r="M9" s="386">
        <f>IF('[1]p7'!$I$175&lt;&gt;0,'[1]p7'!$I$175,"")</f>
      </c>
      <c r="N9" s="386"/>
      <c r="O9" s="386"/>
      <c r="P9" s="387"/>
      <c r="Q9" s="47"/>
    </row>
    <row r="10" spans="1:17" s="3" customFormat="1" ht="13.5" customHeight="1">
      <c r="A10" s="25" t="s">
        <v>85</v>
      </c>
      <c r="B10" s="386">
        <f>IF('[1]p7'!$E$175&lt;&gt;0,'[1]p7'!$E$175,"")</f>
      </c>
      <c r="C10" s="386"/>
      <c r="D10" s="386"/>
      <c r="E10" s="386"/>
      <c r="F10" s="386"/>
      <c r="G10" s="386"/>
      <c r="H10" s="386"/>
      <c r="I10" s="382" t="s">
        <v>247</v>
      </c>
      <c r="J10" s="386"/>
      <c r="K10" s="386"/>
      <c r="L10" s="111">
        <f>IF('[1]p7'!$K$175&lt;&gt;0,'[1]p7'!$K$175,"")</f>
      </c>
      <c r="M10" s="382" t="s">
        <v>239</v>
      </c>
      <c r="N10" s="383"/>
      <c r="O10" s="386" t="str">
        <f>IF('[1]p7'!$D$173&lt;&gt;0,'[1]p7'!$D$173,"")</f>
        <v>CNPq</v>
      </c>
      <c r="P10" s="387"/>
      <c r="Q10" s="47"/>
    </row>
    <row r="11" spans="1:18" ht="12.75">
      <c r="A11" s="382" t="s">
        <v>241</v>
      </c>
      <c r="B11" s="383"/>
      <c r="C11" s="116">
        <f>'[1]p7'!$A$177</f>
        <v>0</v>
      </c>
      <c r="D11" s="417" t="s">
        <v>245</v>
      </c>
      <c r="E11" s="417"/>
      <c r="F11" s="417"/>
      <c r="G11" s="382"/>
      <c r="H11" s="433">
        <f>'[1]p7'!$D$177</f>
        <v>0</v>
      </c>
      <c r="I11" s="434"/>
      <c r="J11" s="382" t="s">
        <v>243</v>
      </c>
      <c r="K11" s="383"/>
      <c r="L11" s="433">
        <f>'[1]p7'!$G$177</f>
        <v>0</v>
      </c>
      <c r="M11" s="434"/>
      <c r="N11" s="112" t="s">
        <v>244</v>
      </c>
      <c r="O11" s="433">
        <f>'[1]p7'!$J$177</f>
        <v>0</v>
      </c>
      <c r="P11" s="434"/>
      <c r="Q11" s="47"/>
      <c r="R11" s="3"/>
    </row>
    <row r="12" spans="1:16" ht="12.75">
      <c r="A12" s="4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</row>
    <row r="13" spans="1:19" s="46" customFormat="1" ht="11.25" customHeight="1">
      <c r="A13" s="382" t="str">
        <f>T('[1]p13'!$C$13:$G$13)</f>
        <v>Daniel Cordeiro de Morais Filho</v>
      </c>
      <c r="B13" s="383"/>
      <c r="C13" s="383"/>
      <c r="D13" s="383"/>
      <c r="E13" s="384"/>
      <c r="F13" s="443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64"/>
      <c r="R13" s="39"/>
      <c r="S13" s="39"/>
    </row>
    <row r="14" spans="1:17" s="3" customFormat="1" ht="13.5" customHeight="1">
      <c r="A14" s="25" t="s">
        <v>73</v>
      </c>
      <c r="B14" s="387" t="str">
        <f>IF('[1]p13'!$A$171&lt;&gt;0,'[1]p13'!$A$171,"")</f>
        <v>CAPMEM-Curso de capacitacao para professores do ensino medio</v>
      </c>
      <c r="C14" s="408"/>
      <c r="D14" s="408"/>
      <c r="E14" s="408"/>
      <c r="F14" s="408"/>
      <c r="G14" s="408"/>
      <c r="H14" s="408"/>
      <c r="I14" s="408"/>
      <c r="J14" s="417" t="s">
        <v>86</v>
      </c>
      <c r="K14" s="382"/>
      <c r="L14" s="114" t="str">
        <f>IF('[1]p13'!$I$171&lt;&gt;0,'[1]p13'!$I$171,"")</f>
        <v>Permanente</v>
      </c>
      <c r="M14" s="61" t="s">
        <v>238</v>
      </c>
      <c r="N14" s="386" t="str">
        <f>IF('[1]p13'!$K$171&lt;&gt;0,'[1]p13'!$K$171,"")</f>
        <v>Em andamento</v>
      </c>
      <c r="O14" s="386"/>
      <c r="P14" s="387"/>
      <c r="Q14" s="64"/>
    </row>
    <row r="15" spans="1:17" s="3" customFormat="1" ht="13.5" customHeight="1">
      <c r="A15" s="25" t="s">
        <v>84</v>
      </c>
      <c r="B15" s="437" t="str">
        <f>IF('[1]p13'!$H$173&lt;&gt;0,'[1]p13'!$H$173,"")</f>
        <v>Coordenador</v>
      </c>
      <c r="C15" s="438"/>
      <c r="D15" s="441" t="s">
        <v>86</v>
      </c>
      <c r="E15" s="442"/>
      <c r="F15" s="437" t="str">
        <f>IF('[1]p13'!$I$171&lt;&gt;0,'[1]p13'!$I$171,"")</f>
        <v>Permanente</v>
      </c>
      <c r="G15" s="437"/>
      <c r="H15" s="438"/>
      <c r="I15" s="25" t="s">
        <v>71</v>
      </c>
      <c r="J15" s="115">
        <f>IF('[1]p13'!$J$163&lt;&gt;0,'[1]p13'!$J$163,"")</f>
      </c>
      <c r="K15" s="25" t="s">
        <v>72</v>
      </c>
      <c r="L15" s="115">
        <f>IF('[1]p13'!$K$163&lt;&gt;0,'[1]p13'!$K$163,"")</f>
      </c>
      <c r="M15" s="441" t="s">
        <v>88</v>
      </c>
      <c r="N15" s="442"/>
      <c r="O15" s="435">
        <f>IF('[1]p13'!$F$173&lt;&gt;0,'[1]p13'!$F$173,"")</f>
      </c>
      <c r="P15" s="436"/>
      <c r="Q15" s="64"/>
    </row>
    <row r="16" spans="1:17" s="3" customFormat="1" ht="13.5" customHeight="1">
      <c r="A16" s="25" t="s">
        <v>246</v>
      </c>
      <c r="B16" s="437" t="str">
        <f>IF('[1]p13'!$A$173&lt;&gt;0,'[1]p13'!$A$173,"")</f>
        <v>Ensino</v>
      </c>
      <c r="C16" s="437"/>
      <c r="D16" s="437"/>
      <c r="E16" s="437"/>
      <c r="F16" s="437"/>
      <c r="G16" s="437"/>
      <c r="H16" s="437"/>
      <c r="I16" s="437"/>
      <c r="J16" s="438"/>
      <c r="K16" s="439" t="s">
        <v>87</v>
      </c>
      <c r="L16" s="440"/>
      <c r="M16" s="386">
        <f>IF('[1]p13'!$I$175&lt;&gt;0,'[1]p13'!$I$175,"")</f>
      </c>
      <c r="N16" s="386"/>
      <c r="O16" s="386"/>
      <c r="P16" s="387"/>
      <c r="Q16" s="47"/>
    </row>
    <row r="17" spans="1:17" s="3" customFormat="1" ht="13.5" customHeight="1">
      <c r="A17" s="25" t="s">
        <v>85</v>
      </c>
      <c r="B17" s="386">
        <f>IF('[1]p13'!$E$175&lt;&gt;0,'[1]p13'!$E$175,"")</f>
      </c>
      <c r="C17" s="386"/>
      <c r="D17" s="386"/>
      <c r="E17" s="386"/>
      <c r="F17" s="386"/>
      <c r="G17" s="386"/>
      <c r="H17" s="386"/>
      <c r="I17" s="382" t="s">
        <v>247</v>
      </c>
      <c r="J17" s="386"/>
      <c r="K17" s="386"/>
      <c r="L17" s="111">
        <f>IF('[1]p13'!$K$175&lt;&gt;0,'[1]p13'!$K$175,"")</f>
      </c>
      <c r="M17" s="382" t="s">
        <v>239</v>
      </c>
      <c r="N17" s="383"/>
      <c r="O17" s="386">
        <f>IF('[1]p13'!$D$173&lt;&gt;0,'[1]p13'!$D$173,"")</f>
      </c>
      <c r="P17" s="387"/>
      <c r="Q17" s="47"/>
    </row>
    <row r="18" spans="1:18" ht="12.75">
      <c r="A18" s="382" t="s">
        <v>241</v>
      </c>
      <c r="B18" s="383"/>
      <c r="C18" s="116">
        <f>'[1]p13'!$A$177</f>
        <v>0</v>
      </c>
      <c r="D18" s="417" t="s">
        <v>245</v>
      </c>
      <c r="E18" s="417"/>
      <c r="F18" s="417"/>
      <c r="G18" s="382"/>
      <c r="H18" s="433">
        <f>'[1]p13'!$D$177</f>
        <v>0</v>
      </c>
      <c r="I18" s="434"/>
      <c r="J18" s="382" t="s">
        <v>243</v>
      </c>
      <c r="K18" s="383"/>
      <c r="L18" s="433">
        <f>'[1]p13'!$G$177</f>
        <v>0</v>
      </c>
      <c r="M18" s="434"/>
      <c r="N18" s="112" t="s">
        <v>244</v>
      </c>
      <c r="O18" s="433">
        <f>'[1]p13'!$J$177</f>
        <v>0</v>
      </c>
      <c r="P18" s="434"/>
      <c r="Q18" s="47"/>
      <c r="R18" s="3"/>
    </row>
    <row r="19" spans="1:16" ht="12.75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</row>
    <row r="20" spans="1:19" s="46" customFormat="1" ht="11.25" customHeight="1">
      <c r="A20" s="382" t="str">
        <f>T('[1]p27'!$C$13:$G$13)</f>
        <v>José de Arimatéia Fernandes</v>
      </c>
      <c r="B20" s="383"/>
      <c r="C20" s="383"/>
      <c r="D20" s="383"/>
      <c r="E20" s="384"/>
      <c r="F20" s="443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64"/>
      <c r="R20" s="39"/>
      <c r="S20" s="39"/>
    </row>
    <row r="21" spans="1:17" s="3" customFormat="1" ht="13.5" customHeight="1">
      <c r="A21" s="25" t="s">
        <v>73</v>
      </c>
      <c r="B21" s="387" t="str">
        <f>IF('[1]p27'!$A$171&lt;&gt;0,'[1]p27'!$A$171,"")</f>
        <v>Olimpíada Campinense de Matemática</v>
      </c>
      <c r="C21" s="408"/>
      <c r="D21" s="408"/>
      <c r="E21" s="408"/>
      <c r="F21" s="408"/>
      <c r="G21" s="408"/>
      <c r="H21" s="408"/>
      <c r="I21" s="408"/>
      <c r="J21" s="417" t="s">
        <v>86</v>
      </c>
      <c r="K21" s="382"/>
      <c r="L21" s="114" t="str">
        <f>IF('[1]p27'!$I$171&lt;&gt;0,'[1]p27'!$I$171,"")</f>
        <v>Permanente</v>
      </c>
      <c r="M21" s="61" t="s">
        <v>238</v>
      </c>
      <c r="N21" s="386" t="str">
        <f>IF('[1]p27'!$K$171&lt;&gt;0,'[1]p27'!$K$171,"")</f>
        <v>Em andamento</v>
      </c>
      <c r="O21" s="386"/>
      <c r="P21" s="387"/>
      <c r="Q21" s="64"/>
    </row>
    <row r="22" spans="1:17" s="3" customFormat="1" ht="13.5" customHeight="1">
      <c r="A22" s="25" t="s">
        <v>84</v>
      </c>
      <c r="B22" s="437" t="str">
        <f>IF('[1]p27'!$H$173&lt;&gt;0,'[1]p27'!$H$173,"")</f>
        <v>Coordenador</v>
      </c>
      <c r="C22" s="438"/>
      <c r="D22" s="441" t="s">
        <v>86</v>
      </c>
      <c r="E22" s="442"/>
      <c r="F22" s="437" t="str">
        <f>IF('[1]p27'!$I$171&lt;&gt;0,'[1]p27'!$I$171,"")</f>
        <v>Permanente</v>
      </c>
      <c r="G22" s="437"/>
      <c r="H22" s="438"/>
      <c r="I22" s="25" t="s">
        <v>71</v>
      </c>
      <c r="J22" s="115">
        <f>IF('[1]p27'!$J$163&lt;&gt;0,'[1]p27'!$J$163,"")</f>
      </c>
      <c r="K22" s="25" t="s">
        <v>72</v>
      </c>
      <c r="L22" s="115">
        <f>IF('[1]p27'!$K$163&lt;&gt;0,'[1]p27'!$K$163,"")</f>
      </c>
      <c r="M22" s="441" t="s">
        <v>88</v>
      </c>
      <c r="N22" s="442"/>
      <c r="O22" s="435" t="str">
        <f>IF('[1]p27'!$F$173&lt;&gt;0,'[1]p27'!$F$173,"")</f>
        <v>Ativ. Ext. 0040001</v>
      </c>
      <c r="P22" s="436"/>
      <c r="Q22" s="64"/>
    </row>
    <row r="23" spans="1:17" s="3" customFormat="1" ht="13.5" customHeight="1">
      <c r="A23" s="25" t="s">
        <v>246</v>
      </c>
      <c r="B23" s="437" t="str">
        <f>IF('[1]p27'!$A$173&lt;&gt;0,'[1]p27'!$A$173,"")</f>
        <v>Ensino</v>
      </c>
      <c r="C23" s="437"/>
      <c r="D23" s="437"/>
      <c r="E23" s="437"/>
      <c r="F23" s="437"/>
      <c r="G23" s="437"/>
      <c r="H23" s="437"/>
      <c r="I23" s="437"/>
      <c r="J23" s="438"/>
      <c r="K23" s="439" t="s">
        <v>87</v>
      </c>
      <c r="L23" s="440"/>
      <c r="M23" s="386" t="str">
        <f>IF('[1]p27'!$I$175&lt;&gt;0,'[1]p27'!$I$175,"")</f>
        <v>UFCG</v>
      </c>
      <c r="N23" s="386"/>
      <c r="O23" s="386"/>
      <c r="P23" s="387"/>
      <c r="Q23" s="47"/>
    </row>
    <row r="24" spans="1:17" s="3" customFormat="1" ht="13.5" customHeight="1">
      <c r="A24" s="25" t="s">
        <v>85</v>
      </c>
      <c r="B24" s="386" t="str">
        <f>IF('[1]p27'!$E$175&lt;&gt;0,'[1]p27'!$E$175,"")</f>
        <v>Alunos e professores das redes pública e privada de ensinos fundamental e médio de CG e região</v>
      </c>
      <c r="C24" s="386"/>
      <c r="D24" s="386"/>
      <c r="E24" s="386"/>
      <c r="F24" s="386"/>
      <c r="G24" s="386"/>
      <c r="H24" s="386"/>
      <c r="I24" s="382" t="s">
        <v>247</v>
      </c>
      <c r="J24" s="386"/>
      <c r="K24" s="386"/>
      <c r="L24" s="111">
        <f>IF('[1]p27'!$K$175&lt;&gt;0,'[1]p27'!$K$175,"")</f>
        <v>3000</v>
      </c>
      <c r="M24" s="382" t="s">
        <v>239</v>
      </c>
      <c r="N24" s="383"/>
      <c r="O24" s="386" t="str">
        <f>IF('[1]p27'!$D$173&lt;&gt;0,'[1]p27'!$D$173,"")</f>
        <v>UFCG</v>
      </c>
      <c r="P24" s="387"/>
      <c r="Q24" s="47"/>
    </row>
    <row r="25" spans="1:18" ht="12.75">
      <c r="A25" s="382" t="s">
        <v>241</v>
      </c>
      <c r="B25" s="383"/>
      <c r="C25" s="116">
        <f>'[1]p27'!$A$177</f>
        <v>6000</v>
      </c>
      <c r="D25" s="417" t="s">
        <v>245</v>
      </c>
      <c r="E25" s="417"/>
      <c r="F25" s="417"/>
      <c r="G25" s="382"/>
      <c r="H25" s="433">
        <f>'[1]p27'!$D$177</f>
        <v>0</v>
      </c>
      <c r="I25" s="434"/>
      <c r="J25" s="382" t="s">
        <v>243</v>
      </c>
      <c r="K25" s="383"/>
      <c r="L25" s="433">
        <f>'[1]p27'!$G$177</f>
        <v>6000</v>
      </c>
      <c r="M25" s="434"/>
      <c r="N25" s="112" t="s">
        <v>244</v>
      </c>
      <c r="O25" s="433">
        <f>'[1]p27'!$J$177</f>
        <v>0</v>
      </c>
      <c r="P25" s="434"/>
      <c r="Q25" s="47"/>
      <c r="R25" s="3"/>
    </row>
    <row r="26" spans="1:16" ht="12.75">
      <c r="A26" s="404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</row>
    <row r="27" spans="1:17" s="3" customFormat="1" ht="13.5" customHeight="1">
      <c r="A27" s="25" t="s">
        <v>73</v>
      </c>
      <c r="B27" s="387" t="str">
        <f>IF('[1]p27'!$A$180&lt;&gt;0,'[1]p27'!$A$180,"")</f>
        <v>Olimpíada Brasileira de Matemática das Escolas Públicas</v>
      </c>
      <c r="C27" s="408"/>
      <c r="D27" s="408"/>
      <c r="E27" s="408"/>
      <c r="F27" s="408"/>
      <c r="G27" s="408"/>
      <c r="H27" s="408"/>
      <c r="I27" s="408"/>
      <c r="J27" s="417" t="s">
        <v>86</v>
      </c>
      <c r="K27" s="382"/>
      <c r="L27" s="114" t="str">
        <f>IF('[1]p27'!$I$180&lt;&gt;0,'[1]p27'!$I$180,"")</f>
        <v>Permanente</v>
      </c>
      <c r="M27" s="61" t="s">
        <v>238</v>
      </c>
      <c r="N27" s="386" t="str">
        <f>IF('[1]p27'!$K$180&lt;&gt;0,'[1]p27'!$K$180,"")</f>
        <v>Em andamento</v>
      </c>
      <c r="O27" s="386"/>
      <c r="P27" s="387"/>
      <c r="Q27" s="64"/>
    </row>
    <row r="28" spans="1:17" s="3" customFormat="1" ht="13.5" customHeight="1">
      <c r="A28" s="25" t="s">
        <v>84</v>
      </c>
      <c r="B28" s="437" t="str">
        <f>IF('[1]p27'!$H$182&lt;&gt;0,'[1]p27'!$H$182,"")</f>
        <v>Coordenador</v>
      </c>
      <c r="C28" s="438"/>
      <c r="D28" s="441" t="s">
        <v>86</v>
      </c>
      <c r="E28" s="442"/>
      <c r="F28" s="437" t="str">
        <f>IF('[1]p27'!$I$180&lt;&gt;0,'[1]p27'!$I$180,"")</f>
        <v>Permanente</v>
      </c>
      <c r="G28" s="437"/>
      <c r="H28" s="438"/>
      <c r="I28" s="25" t="s">
        <v>71</v>
      </c>
      <c r="J28" s="115">
        <f>IF('[1]p27'!$J$163&lt;&gt;0,'[1]p27'!$J$163,"")</f>
      </c>
      <c r="K28" s="25" t="s">
        <v>72</v>
      </c>
      <c r="L28" s="115">
        <f>IF('[1]p27'!$K$163&lt;&gt;0,'[1]p27'!$K$163,"")</f>
      </c>
      <c r="M28" s="441" t="s">
        <v>88</v>
      </c>
      <c r="N28" s="442"/>
      <c r="O28" s="435">
        <f>IF('[1]p27'!$F$182&lt;&gt;0,'[1]p27'!$F$182,"")</f>
      </c>
      <c r="P28" s="436"/>
      <c r="Q28" s="64"/>
    </row>
    <row r="29" spans="1:17" s="3" customFormat="1" ht="13.5" customHeight="1">
      <c r="A29" s="25" t="s">
        <v>246</v>
      </c>
      <c r="B29" s="437" t="str">
        <f>IF('[1]p27'!$A$182&lt;&gt;0,'[1]p27'!$A$182,"")</f>
        <v>Ensino</v>
      </c>
      <c r="C29" s="437"/>
      <c r="D29" s="437"/>
      <c r="E29" s="437"/>
      <c r="F29" s="437"/>
      <c r="G29" s="437"/>
      <c r="H29" s="437"/>
      <c r="I29" s="437"/>
      <c r="J29" s="438"/>
      <c r="K29" s="439" t="s">
        <v>87</v>
      </c>
      <c r="L29" s="440"/>
      <c r="M29" s="386" t="str">
        <f>IF('[1]p27'!$I$184&lt;&gt;0,'[1]p27'!$I$184,"")</f>
        <v>UFCG</v>
      </c>
      <c r="N29" s="386"/>
      <c r="O29" s="386"/>
      <c r="P29" s="387"/>
      <c r="Q29" s="47"/>
    </row>
    <row r="30" spans="1:17" s="3" customFormat="1" ht="13.5" customHeight="1">
      <c r="A30" s="25" t="s">
        <v>85</v>
      </c>
      <c r="B30" s="386" t="str">
        <f>IF('[1]p27'!$E$184&lt;&gt;0,'[1]p27'!$E$184,"")</f>
        <v>Alunos e profs. da rede pública de ensino fundamental e médio da Paraíba</v>
      </c>
      <c r="C30" s="386"/>
      <c r="D30" s="386"/>
      <c r="E30" s="386"/>
      <c r="F30" s="386"/>
      <c r="G30" s="386"/>
      <c r="H30" s="386"/>
      <c r="I30" s="382" t="s">
        <v>247</v>
      </c>
      <c r="J30" s="386"/>
      <c r="K30" s="386"/>
      <c r="L30" s="111">
        <f>IF('[1]p27'!$K$184&lt;&gt;0,'[1]p27'!$K$184,"")</f>
        <v>235449</v>
      </c>
      <c r="M30" s="382" t="s">
        <v>239</v>
      </c>
      <c r="N30" s="383"/>
      <c r="O30" s="386">
        <f>IF('[1]p27'!$D$182&lt;&gt;0,'[1]p27'!$D$182,"")</f>
      </c>
      <c r="P30" s="387"/>
      <c r="Q30" s="47"/>
    </row>
    <row r="31" spans="1:18" ht="12.75">
      <c r="A31" s="382" t="s">
        <v>241</v>
      </c>
      <c r="B31" s="383"/>
      <c r="C31" s="116">
        <f>'[1]p27'!$A$186</f>
        <v>12000</v>
      </c>
      <c r="D31" s="417" t="s">
        <v>245</v>
      </c>
      <c r="E31" s="417"/>
      <c r="F31" s="417"/>
      <c r="G31" s="382"/>
      <c r="H31" s="433">
        <f>'[1]p27'!$D$186</f>
        <v>0</v>
      </c>
      <c r="I31" s="434"/>
      <c r="J31" s="382" t="s">
        <v>243</v>
      </c>
      <c r="K31" s="383"/>
      <c r="L31" s="433">
        <f>'[1]p27'!$G$186</f>
        <v>12000</v>
      </c>
      <c r="M31" s="434"/>
      <c r="N31" s="112" t="s">
        <v>244</v>
      </c>
      <c r="O31" s="433">
        <f>'[1]p27'!$J$186</f>
        <v>0</v>
      </c>
      <c r="P31" s="434"/>
      <c r="Q31" s="47"/>
      <c r="R31" s="3"/>
    </row>
    <row r="32" spans="1:16" ht="12.7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</row>
    <row r="33" spans="1:19" s="46" customFormat="1" ht="11.25" customHeight="1">
      <c r="A33" s="382" t="str">
        <f>T('[1]p32'!$C$13:$G$13)</f>
        <v>Luiz Antônio da Silva Medeiros</v>
      </c>
      <c r="B33" s="383"/>
      <c r="C33" s="383"/>
      <c r="D33" s="383"/>
      <c r="E33" s="384"/>
      <c r="F33" s="443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64"/>
      <c r="R33" s="39"/>
      <c r="S33" s="39"/>
    </row>
    <row r="34" spans="1:17" s="3" customFormat="1" ht="13.5" customHeight="1">
      <c r="A34" s="25" t="s">
        <v>73</v>
      </c>
      <c r="B34" s="387" t="str">
        <f>IF('[1]p32'!$A$171&lt;&gt;0,'[1]p32'!$A$171,"")</f>
        <v>Praça da Engenharia Uma Proposta de Interação com o Ensino Médio</v>
      </c>
      <c r="C34" s="408"/>
      <c r="D34" s="408"/>
      <c r="E34" s="408"/>
      <c r="F34" s="408"/>
      <c r="G34" s="408"/>
      <c r="H34" s="408"/>
      <c r="I34" s="408"/>
      <c r="J34" s="417" t="s">
        <v>86</v>
      </c>
      <c r="K34" s="382"/>
      <c r="L34" s="114" t="str">
        <f>IF('[1]p32'!$I$171&lt;&gt;0,'[1]p32'!$I$171,"")</f>
        <v>Permanente</v>
      </c>
      <c r="M34" s="61" t="s">
        <v>238</v>
      </c>
      <c r="N34" s="386" t="str">
        <f>IF('[1]p32'!$K$171&lt;&gt;0,'[1]p32'!$K$171,"")</f>
        <v>Em andamento</v>
      </c>
      <c r="O34" s="386"/>
      <c r="P34" s="387"/>
      <c r="Q34" s="64"/>
    </row>
    <row r="35" spans="1:17" s="3" customFormat="1" ht="13.5" customHeight="1">
      <c r="A35" s="25" t="s">
        <v>84</v>
      </c>
      <c r="B35" s="437" t="str">
        <f>IF('[1]p32'!$H$173&lt;&gt;0,'[1]p32'!$H$173,"")</f>
        <v>Colaborador </v>
      </c>
      <c r="C35" s="438"/>
      <c r="D35" s="441" t="s">
        <v>86</v>
      </c>
      <c r="E35" s="442"/>
      <c r="F35" s="437" t="str">
        <f>IF('[1]p32'!$I$171&lt;&gt;0,'[1]p32'!$I$171,"")</f>
        <v>Permanente</v>
      </c>
      <c r="G35" s="437"/>
      <c r="H35" s="438"/>
      <c r="I35" s="25" t="s">
        <v>71</v>
      </c>
      <c r="J35" s="115">
        <f>IF('[1]p32'!$J$163&lt;&gt;0,'[1]p32'!$J$163,"")</f>
      </c>
      <c r="K35" s="25" t="s">
        <v>72</v>
      </c>
      <c r="L35" s="115">
        <f>IF('[1]p32'!$K$163&lt;&gt;0,'[1]p32'!$K$163,"")</f>
      </c>
      <c r="M35" s="441" t="s">
        <v>88</v>
      </c>
      <c r="N35" s="442"/>
      <c r="O35" s="435">
        <f>IF('[1]p32'!$F$173&lt;&gt;0,'[1]p32'!$F$173,"")</f>
      </c>
      <c r="P35" s="436"/>
      <c r="Q35" s="64"/>
    </row>
    <row r="36" spans="1:17" s="3" customFormat="1" ht="13.5" customHeight="1">
      <c r="A36" s="25" t="s">
        <v>246</v>
      </c>
      <c r="B36" s="437" t="str">
        <f>IF('[1]p32'!$A$173&lt;&gt;0,'[1]p32'!$A$173,"")</f>
        <v>Ensino/Pesquisa</v>
      </c>
      <c r="C36" s="437"/>
      <c r="D36" s="437"/>
      <c r="E36" s="437"/>
      <c r="F36" s="437"/>
      <c r="G36" s="437"/>
      <c r="H36" s="437"/>
      <c r="I36" s="437"/>
      <c r="J36" s="438"/>
      <c r="K36" s="439" t="s">
        <v>87</v>
      </c>
      <c r="L36" s="440"/>
      <c r="M36" s="386" t="str">
        <f>IF('[1]p32'!$I$175&lt;&gt;0,'[1]p32'!$I$175,"")</f>
        <v>UFCG</v>
      </c>
      <c r="N36" s="386"/>
      <c r="O36" s="386"/>
      <c r="P36" s="387"/>
      <c r="Q36" s="47"/>
    </row>
    <row r="37" spans="1:17" s="3" customFormat="1" ht="13.5" customHeight="1">
      <c r="A37" s="25" t="s">
        <v>85</v>
      </c>
      <c r="B37" s="386" t="str">
        <f>IF('[1]p32'!$E$175&lt;&gt;0,'[1]p32'!$E$175,"")</f>
        <v>Escolas Públicas do Ensino Médio</v>
      </c>
      <c r="C37" s="386"/>
      <c r="D37" s="386"/>
      <c r="E37" s="386"/>
      <c r="F37" s="386"/>
      <c r="G37" s="386"/>
      <c r="H37" s="386"/>
      <c r="I37" s="382" t="s">
        <v>247</v>
      </c>
      <c r="J37" s="386"/>
      <c r="K37" s="386"/>
      <c r="L37" s="111">
        <f>IF('[1]p32'!$K$175&lt;&gt;0,'[1]p32'!$K$175,"")</f>
        <v>12000</v>
      </c>
      <c r="M37" s="382" t="s">
        <v>239</v>
      </c>
      <c r="N37" s="383"/>
      <c r="O37" s="386" t="str">
        <f>IF('[1]p32'!$D$173&lt;&gt;0,'[1]p32'!$D$173,"")</f>
        <v>FINEP</v>
      </c>
      <c r="P37" s="387"/>
      <c r="Q37" s="47"/>
    </row>
    <row r="38" spans="1:18" ht="12.75">
      <c r="A38" s="382" t="s">
        <v>241</v>
      </c>
      <c r="B38" s="383"/>
      <c r="C38" s="116">
        <f>'[1]p32'!$A$177</f>
        <v>497888.18</v>
      </c>
      <c r="D38" s="417" t="s">
        <v>245</v>
      </c>
      <c r="E38" s="417"/>
      <c r="F38" s="417"/>
      <c r="G38" s="382"/>
      <c r="H38" s="433">
        <f>'[1]p32'!$D$177</f>
        <v>0</v>
      </c>
      <c r="I38" s="434"/>
      <c r="J38" s="382" t="s">
        <v>243</v>
      </c>
      <c r="K38" s="383"/>
      <c r="L38" s="433">
        <f>'[1]p32'!$G$177</f>
        <v>0</v>
      </c>
      <c r="M38" s="434"/>
      <c r="N38" s="112" t="s">
        <v>244</v>
      </c>
      <c r="O38" s="433">
        <f>'[1]p32'!$J$177</f>
        <v>0</v>
      </c>
      <c r="P38" s="434"/>
      <c r="Q38" s="47"/>
      <c r="R38" s="3"/>
    </row>
    <row r="39" spans="1:16" ht="12.75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</row>
    <row r="40" spans="1:19" s="46" customFormat="1" ht="11.25" customHeight="1">
      <c r="A40" s="382" t="str">
        <f>T('[1]p33'!$C$13:$G$13)</f>
        <v>Luiz Mendes Albuquerque Neto</v>
      </c>
      <c r="B40" s="383"/>
      <c r="C40" s="383"/>
      <c r="D40" s="383"/>
      <c r="E40" s="384"/>
      <c r="F40" s="443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64"/>
      <c r="R40" s="39"/>
      <c r="S40" s="39"/>
    </row>
    <row r="41" spans="1:17" s="3" customFormat="1" ht="13.5" customHeight="1">
      <c r="A41" s="25" t="s">
        <v>73</v>
      </c>
      <c r="B41" s="387" t="str">
        <f>IF('[1]p33'!$A$171&lt;&gt;0,'[1]p33'!$A$171,"")</f>
        <v>Olimpíada Campinense de Matemática</v>
      </c>
      <c r="C41" s="408"/>
      <c r="D41" s="408"/>
      <c r="E41" s="408"/>
      <c r="F41" s="408"/>
      <c r="G41" s="408"/>
      <c r="H41" s="408"/>
      <c r="I41" s="408"/>
      <c r="J41" s="417" t="s">
        <v>86</v>
      </c>
      <c r="K41" s="382"/>
      <c r="L41" s="114" t="str">
        <f>IF('[1]p33'!$I$171&lt;&gt;0,'[1]p33'!$I$171,"")</f>
        <v>Permanente</v>
      </c>
      <c r="M41" s="61" t="s">
        <v>238</v>
      </c>
      <c r="N41" s="386" t="str">
        <f>IF('[1]p33'!$K$171&lt;&gt;0,'[1]p33'!$K$171,"")</f>
        <v>Em andamento</v>
      </c>
      <c r="O41" s="386"/>
      <c r="P41" s="387"/>
      <c r="Q41" s="64"/>
    </row>
    <row r="42" spans="1:17" s="3" customFormat="1" ht="13.5" customHeight="1">
      <c r="A42" s="25" t="s">
        <v>84</v>
      </c>
      <c r="B42" s="437" t="str">
        <f>IF('[1]p33'!$H$173&lt;&gt;0,'[1]p33'!$H$173,"")</f>
        <v>Colaborador </v>
      </c>
      <c r="C42" s="438"/>
      <c r="D42" s="441" t="s">
        <v>86</v>
      </c>
      <c r="E42" s="442"/>
      <c r="F42" s="437" t="str">
        <f>IF('[1]p33'!$I$171&lt;&gt;0,'[1]p33'!$I$171,"")</f>
        <v>Permanente</v>
      </c>
      <c r="G42" s="437"/>
      <c r="H42" s="438"/>
      <c r="I42" s="25" t="s">
        <v>71</v>
      </c>
      <c r="J42" s="115">
        <f>IF('[1]p33'!$J$163&lt;&gt;0,'[1]p33'!$J$163,"")</f>
      </c>
      <c r="K42" s="25" t="s">
        <v>72</v>
      </c>
      <c r="L42" s="115">
        <f>IF('[1]p33'!$K$163&lt;&gt;0,'[1]p33'!$K$163,"")</f>
      </c>
      <c r="M42" s="441" t="s">
        <v>88</v>
      </c>
      <c r="N42" s="442"/>
      <c r="O42" s="435" t="str">
        <f>IF('[1]p33'!$F$173&lt;&gt;0,'[1]p33'!$F$173,"")</f>
        <v>Ativ.Ext. 0040001</v>
      </c>
      <c r="P42" s="436"/>
      <c r="Q42" s="64"/>
    </row>
    <row r="43" spans="1:17" s="3" customFormat="1" ht="13.5" customHeight="1">
      <c r="A43" s="25" t="s">
        <v>246</v>
      </c>
      <c r="B43" s="437" t="str">
        <f>IF('[1]p33'!$A$173&lt;&gt;0,'[1]p33'!$A$173,"")</f>
        <v>Ensino</v>
      </c>
      <c r="C43" s="437"/>
      <c r="D43" s="437"/>
      <c r="E43" s="437"/>
      <c r="F43" s="437"/>
      <c r="G43" s="437"/>
      <c r="H43" s="437"/>
      <c r="I43" s="437"/>
      <c r="J43" s="438"/>
      <c r="K43" s="439" t="s">
        <v>87</v>
      </c>
      <c r="L43" s="440"/>
      <c r="M43" s="386" t="str">
        <f>IF('[1]p33'!$I$175&lt;&gt;0,'[1]p33'!$I$175,"")</f>
        <v>UFCG</v>
      </c>
      <c r="N43" s="386"/>
      <c r="O43" s="386"/>
      <c r="P43" s="387"/>
      <c r="Q43" s="47"/>
    </row>
    <row r="44" spans="1:17" s="3" customFormat="1" ht="13.5" customHeight="1">
      <c r="A44" s="25" t="s">
        <v>85</v>
      </c>
      <c r="B44" s="386" t="str">
        <f>IF('[1]p33'!$E$175&lt;&gt;0,'[1]p33'!$E$175,"")</f>
        <v>Alunos e Professores das redes pública e privada de ensino fundamental e m´dio de CG e região</v>
      </c>
      <c r="C44" s="386"/>
      <c r="D44" s="386"/>
      <c r="E44" s="386"/>
      <c r="F44" s="386"/>
      <c r="G44" s="386"/>
      <c r="H44" s="386"/>
      <c r="I44" s="382" t="s">
        <v>247</v>
      </c>
      <c r="J44" s="386"/>
      <c r="K44" s="386"/>
      <c r="L44" s="111">
        <f>IF('[1]p33'!$K$175&lt;&gt;0,'[1]p33'!$K$175,"")</f>
        <v>2500</v>
      </c>
      <c r="M44" s="382" t="s">
        <v>239</v>
      </c>
      <c r="N44" s="383"/>
      <c r="O44" s="386" t="str">
        <f>IF('[1]p33'!$D$173&lt;&gt;0,'[1]p33'!$D$173,"")</f>
        <v>UFCG</v>
      </c>
      <c r="P44" s="387"/>
      <c r="Q44" s="47"/>
    </row>
    <row r="45" spans="1:18" ht="12.75">
      <c r="A45" s="382" t="s">
        <v>241</v>
      </c>
      <c r="B45" s="383"/>
      <c r="C45" s="116">
        <f>'[1]p33'!$A$177</f>
        <v>0</v>
      </c>
      <c r="D45" s="417" t="s">
        <v>245</v>
      </c>
      <c r="E45" s="417"/>
      <c r="F45" s="417"/>
      <c r="G45" s="382"/>
      <c r="H45" s="433">
        <f>'[1]p33'!$D$177</f>
        <v>0</v>
      </c>
      <c r="I45" s="434"/>
      <c r="J45" s="382" t="s">
        <v>243</v>
      </c>
      <c r="K45" s="383"/>
      <c r="L45" s="433">
        <f>'[1]p33'!$G$177</f>
        <v>0</v>
      </c>
      <c r="M45" s="434"/>
      <c r="N45" s="112" t="s">
        <v>244</v>
      </c>
      <c r="O45" s="433">
        <f>'[1]p33'!$J$177</f>
        <v>0</v>
      </c>
      <c r="P45" s="434"/>
      <c r="Q45" s="47"/>
      <c r="R45" s="3"/>
    </row>
    <row r="46" spans="1:16" ht="12.75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</row>
    <row r="47" spans="1:19" s="46" customFormat="1" ht="11.25" customHeight="1">
      <c r="A47" s="382" t="str">
        <f>T('[1]p37'!$C$13:$G$13)</f>
        <v>Miriam Costa</v>
      </c>
      <c r="B47" s="383"/>
      <c r="C47" s="383"/>
      <c r="D47" s="383"/>
      <c r="E47" s="384"/>
      <c r="F47" s="443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64"/>
      <c r="R47" s="39"/>
      <c r="S47" s="39"/>
    </row>
    <row r="48" spans="1:17" s="3" customFormat="1" ht="13.5" customHeight="1">
      <c r="A48" s="25" t="s">
        <v>73</v>
      </c>
      <c r="B48" s="387" t="str">
        <f>IF('[1]p37'!$A$171&lt;&gt;0,'[1]p37'!$A$171,"")</f>
        <v>Olimpíada Campinense de Matemática</v>
      </c>
      <c r="C48" s="408"/>
      <c r="D48" s="408"/>
      <c r="E48" s="408"/>
      <c r="F48" s="408"/>
      <c r="G48" s="408"/>
      <c r="H48" s="408"/>
      <c r="I48" s="408"/>
      <c r="J48" s="417" t="s">
        <v>86</v>
      </c>
      <c r="K48" s="382"/>
      <c r="L48" s="114" t="str">
        <f>IF('[1]p37'!$I$171&lt;&gt;0,'[1]p37'!$I$171,"")</f>
        <v>Permanente</v>
      </c>
      <c r="M48" s="61" t="s">
        <v>238</v>
      </c>
      <c r="N48" s="386" t="str">
        <f>IF('[1]p37'!$K$171&lt;&gt;0,'[1]p37'!$K$171,"")</f>
        <v>Em andamento</v>
      </c>
      <c r="O48" s="386"/>
      <c r="P48" s="387"/>
      <c r="Q48" s="64"/>
    </row>
    <row r="49" spans="1:17" s="3" customFormat="1" ht="13.5" customHeight="1">
      <c r="A49" s="25" t="s">
        <v>84</v>
      </c>
      <c r="B49" s="437" t="str">
        <f>IF('[1]p37'!$H$173&lt;&gt;0,'[1]p37'!$H$173,"")</f>
        <v>Colaborador </v>
      </c>
      <c r="C49" s="438"/>
      <c r="D49" s="441" t="s">
        <v>86</v>
      </c>
      <c r="E49" s="442"/>
      <c r="F49" s="437" t="str">
        <f>IF('[1]p37'!$I$171&lt;&gt;0,'[1]p37'!$I$171,"")</f>
        <v>Permanente</v>
      </c>
      <c r="G49" s="437"/>
      <c r="H49" s="438"/>
      <c r="I49" s="25" t="s">
        <v>71</v>
      </c>
      <c r="J49" s="115">
        <f>IF('[1]p37'!$J$163&lt;&gt;0,'[1]p37'!$J$163,"")</f>
      </c>
      <c r="K49" s="25" t="s">
        <v>72</v>
      </c>
      <c r="L49" s="115">
        <f>IF('[1]p37'!$K$163&lt;&gt;0,'[1]p37'!$K$163,"")</f>
      </c>
      <c r="M49" s="441" t="s">
        <v>88</v>
      </c>
      <c r="N49" s="442"/>
      <c r="O49" s="435" t="str">
        <f>IF('[1]p37'!$F$173&lt;&gt;0,'[1]p37'!$F$173,"")</f>
        <v>AT. EXT.0040001</v>
      </c>
      <c r="P49" s="436"/>
      <c r="Q49" s="64"/>
    </row>
    <row r="50" spans="1:17" s="3" customFormat="1" ht="13.5" customHeight="1">
      <c r="A50" s="25" t="s">
        <v>246</v>
      </c>
      <c r="B50" s="437" t="str">
        <f>IF('[1]p37'!$A$173&lt;&gt;0,'[1]p37'!$A$173,"")</f>
        <v>Ensino</v>
      </c>
      <c r="C50" s="437"/>
      <c r="D50" s="437"/>
      <c r="E50" s="437"/>
      <c r="F50" s="437"/>
      <c r="G50" s="437"/>
      <c r="H50" s="437"/>
      <c r="I50" s="437"/>
      <c r="J50" s="438"/>
      <c r="K50" s="439" t="s">
        <v>87</v>
      </c>
      <c r="L50" s="440"/>
      <c r="M50" s="386" t="str">
        <f>IF('[1]p37'!$I$175&lt;&gt;0,'[1]p37'!$I$175,"")</f>
        <v>UFCG</v>
      </c>
      <c r="N50" s="386"/>
      <c r="O50" s="386"/>
      <c r="P50" s="387"/>
      <c r="Q50" s="47"/>
    </row>
    <row r="51" spans="1:17" s="3" customFormat="1" ht="13.5" customHeight="1">
      <c r="A51" s="25" t="s">
        <v>85</v>
      </c>
      <c r="B51" s="386" t="str">
        <f>IF('[1]p37'!$E$175&lt;&gt;0,'[1]p37'!$E$175,"")</f>
        <v>Alunos e professores das redes pública e privada de ensinos fundamental e médio de CG e região</v>
      </c>
      <c r="C51" s="386"/>
      <c r="D51" s="386"/>
      <c r="E51" s="386"/>
      <c r="F51" s="386"/>
      <c r="G51" s="386"/>
      <c r="H51" s="386"/>
      <c r="I51" s="382" t="s">
        <v>247</v>
      </c>
      <c r="J51" s="386"/>
      <c r="K51" s="386"/>
      <c r="L51" s="111">
        <f>IF('[1]p37'!$K$175&lt;&gt;0,'[1]p37'!$K$175,"")</f>
        <v>2500</v>
      </c>
      <c r="M51" s="382" t="s">
        <v>239</v>
      </c>
      <c r="N51" s="383"/>
      <c r="O51" s="386" t="str">
        <f>IF('[1]p37'!$D$173&lt;&gt;0,'[1]p37'!$D$173,"")</f>
        <v>UFCG</v>
      </c>
      <c r="P51" s="387"/>
      <c r="Q51" s="47"/>
    </row>
    <row r="52" spans="1:18" ht="12.75">
      <c r="A52" s="382" t="s">
        <v>241</v>
      </c>
      <c r="B52" s="383"/>
      <c r="C52" s="116">
        <f>'[1]p37'!$A$177</f>
        <v>0</v>
      </c>
      <c r="D52" s="417" t="s">
        <v>245</v>
      </c>
      <c r="E52" s="417"/>
      <c r="F52" s="417"/>
      <c r="G52" s="382"/>
      <c r="H52" s="433">
        <f>'[1]p37'!$D$177</f>
        <v>0</v>
      </c>
      <c r="I52" s="434"/>
      <c r="J52" s="382" t="s">
        <v>243</v>
      </c>
      <c r="K52" s="383"/>
      <c r="L52" s="433">
        <f>'[1]p37'!$G$177</f>
        <v>0</v>
      </c>
      <c r="M52" s="434"/>
      <c r="N52" s="112" t="s">
        <v>244</v>
      </c>
      <c r="O52" s="433">
        <f>'[1]p37'!$J$177</f>
        <v>0</v>
      </c>
      <c r="P52" s="434"/>
      <c r="Q52" s="47"/>
      <c r="R52" s="3"/>
    </row>
    <row r="53" spans="1:16" ht="12.75">
      <c r="A53" s="404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</row>
  </sheetData>
  <sheetProtection/>
  <mergeCells count="173">
    <mergeCell ref="A1:P1"/>
    <mergeCell ref="A4:P5"/>
    <mergeCell ref="A2:P2"/>
    <mergeCell ref="M3:N3"/>
    <mergeCell ref="O3:P3"/>
    <mergeCell ref="E3:L3"/>
    <mergeCell ref="A3:D3"/>
    <mergeCell ref="A6:E6"/>
    <mergeCell ref="F6:P6"/>
    <mergeCell ref="B7:I7"/>
    <mergeCell ref="J7:K7"/>
    <mergeCell ref="N7:P7"/>
    <mergeCell ref="O8:P8"/>
    <mergeCell ref="B9:J9"/>
    <mergeCell ref="K9:L9"/>
    <mergeCell ref="M9:P9"/>
    <mergeCell ref="B8:C8"/>
    <mergeCell ref="D8:E8"/>
    <mergeCell ref="F8:H8"/>
    <mergeCell ref="M8:N8"/>
    <mergeCell ref="B10:H10"/>
    <mergeCell ref="I10:K10"/>
    <mergeCell ref="M10:N10"/>
    <mergeCell ref="O10:P10"/>
    <mergeCell ref="L11:M11"/>
    <mergeCell ref="O11:P11"/>
    <mergeCell ref="A11:B11"/>
    <mergeCell ref="D11:G11"/>
    <mergeCell ref="H11:I11"/>
    <mergeCell ref="J11:K11"/>
    <mergeCell ref="A12:P12"/>
    <mergeCell ref="A13:E13"/>
    <mergeCell ref="F13:P13"/>
    <mergeCell ref="B14:I14"/>
    <mergeCell ref="J14:K14"/>
    <mergeCell ref="N14:P14"/>
    <mergeCell ref="O15:P15"/>
    <mergeCell ref="B16:J16"/>
    <mergeCell ref="K16:L16"/>
    <mergeCell ref="M16:P16"/>
    <mergeCell ref="B15:C15"/>
    <mergeCell ref="D15:E15"/>
    <mergeCell ref="F15:H15"/>
    <mergeCell ref="M15:N15"/>
    <mergeCell ref="B17:H17"/>
    <mergeCell ref="I17:K17"/>
    <mergeCell ref="M17:N17"/>
    <mergeCell ref="O17:P17"/>
    <mergeCell ref="L18:M18"/>
    <mergeCell ref="O18:P18"/>
    <mergeCell ref="A18:B18"/>
    <mergeCell ref="D18:G18"/>
    <mergeCell ref="H18:I18"/>
    <mergeCell ref="J18:K18"/>
    <mergeCell ref="A19:P19"/>
    <mergeCell ref="A20:E20"/>
    <mergeCell ref="F20:P20"/>
    <mergeCell ref="B21:I21"/>
    <mergeCell ref="J21:K21"/>
    <mergeCell ref="N21:P21"/>
    <mergeCell ref="O22:P22"/>
    <mergeCell ref="B23:J23"/>
    <mergeCell ref="K23:L23"/>
    <mergeCell ref="M23:P23"/>
    <mergeCell ref="B22:C22"/>
    <mergeCell ref="D22:E22"/>
    <mergeCell ref="F22:H22"/>
    <mergeCell ref="M22:N22"/>
    <mergeCell ref="B24:H24"/>
    <mergeCell ref="I24:K24"/>
    <mergeCell ref="M24:N24"/>
    <mergeCell ref="O24:P24"/>
    <mergeCell ref="L25:M25"/>
    <mergeCell ref="O25:P25"/>
    <mergeCell ref="A26:P26"/>
    <mergeCell ref="B27:I27"/>
    <mergeCell ref="J27:K27"/>
    <mergeCell ref="N27:P27"/>
    <mergeCell ref="A25:B25"/>
    <mergeCell ref="D25:G25"/>
    <mergeCell ref="H25:I25"/>
    <mergeCell ref="J25:K25"/>
    <mergeCell ref="O28:P28"/>
    <mergeCell ref="B29:J29"/>
    <mergeCell ref="K29:L29"/>
    <mergeCell ref="M29:P29"/>
    <mergeCell ref="B28:C28"/>
    <mergeCell ref="D28:E28"/>
    <mergeCell ref="F28:H28"/>
    <mergeCell ref="M28:N28"/>
    <mergeCell ref="B30:H30"/>
    <mergeCell ref="I30:K30"/>
    <mergeCell ref="M30:N30"/>
    <mergeCell ref="O30:P30"/>
    <mergeCell ref="L31:M31"/>
    <mergeCell ref="O31:P31"/>
    <mergeCell ref="A32:P32"/>
    <mergeCell ref="A31:B31"/>
    <mergeCell ref="D31:G31"/>
    <mergeCell ref="H31:I31"/>
    <mergeCell ref="J31:K31"/>
    <mergeCell ref="A33:E33"/>
    <mergeCell ref="F33:P33"/>
    <mergeCell ref="B34:I34"/>
    <mergeCell ref="J34:K34"/>
    <mergeCell ref="N34:P34"/>
    <mergeCell ref="O35:P35"/>
    <mergeCell ref="B36:J36"/>
    <mergeCell ref="K36:L36"/>
    <mergeCell ref="M36:P36"/>
    <mergeCell ref="B35:C35"/>
    <mergeCell ref="D35:E35"/>
    <mergeCell ref="F35:H35"/>
    <mergeCell ref="M35:N35"/>
    <mergeCell ref="B37:H37"/>
    <mergeCell ref="I37:K37"/>
    <mergeCell ref="M37:N37"/>
    <mergeCell ref="O37:P37"/>
    <mergeCell ref="L38:M38"/>
    <mergeCell ref="O38:P38"/>
    <mergeCell ref="A38:B38"/>
    <mergeCell ref="D38:G38"/>
    <mergeCell ref="H38:I38"/>
    <mergeCell ref="J38:K38"/>
    <mergeCell ref="A39:P39"/>
    <mergeCell ref="A40:E40"/>
    <mergeCell ref="F40:P40"/>
    <mergeCell ref="B41:I41"/>
    <mergeCell ref="J41:K41"/>
    <mergeCell ref="N41:P41"/>
    <mergeCell ref="O42:P42"/>
    <mergeCell ref="B43:J43"/>
    <mergeCell ref="K43:L43"/>
    <mergeCell ref="M43:P43"/>
    <mergeCell ref="B42:C42"/>
    <mergeCell ref="D42:E42"/>
    <mergeCell ref="F42:H42"/>
    <mergeCell ref="M42:N42"/>
    <mergeCell ref="B44:H44"/>
    <mergeCell ref="I44:K44"/>
    <mergeCell ref="M44:N44"/>
    <mergeCell ref="O44:P44"/>
    <mergeCell ref="L45:M45"/>
    <mergeCell ref="O45:P45"/>
    <mergeCell ref="A45:B45"/>
    <mergeCell ref="D45:G45"/>
    <mergeCell ref="H45:I45"/>
    <mergeCell ref="J45:K45"/>
    <mergeCell ref="A46:P46"/>
    <mergeCell ref="A47:E47"/>
    <mergeCell ref="F47:P47"/>
    <mergeCell ref="B48:I48"/>
    <mergeCell ref="J48:K48"/>
    <mergeCell ref="N48:P48"/>
    <mergeCell ref="O49:P49"/>
    <mergeCell ref="B50:J50"/>
    <mergeCell ref="K50:L50"/>
    <mergeCell ref="M50:P50"/>
    <mergeCell ref="B49:C49"/>
    <mergeCell ref="D49:E49"/>
    <mergeCell ref="F49:H49"/>
    <mergeCell ref="M49:N49"/>
    <mergeCell ref="B51:H51"/>
    <mergeCell ref="I51:K51"/>
    <mergeCell ref="M51:N51"/>
    <mergeCell ref="O51:P51"/>
    <mergeCell ref="L52:M52"/>
    <mergeCell ref="O52:P52"/>
    <mergeCell ref="A53:P53"/>
    <mergeCell ref="A52:B52"/>
    <mergeCell ref="D52:G52"/>
    <mergeCell ref="H52:I52"/>
    <mergeCell ref="J52:K5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84"/>
  <sheetViews>
    <sheetView workbookViewId="0" topLeftCell="A148">
      <selection activeCell="A169" sqref="A169:E169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Q1" s="445"/>
      <c r="R1" s="445"/>
    </row>
    <row r="2" spans="1:18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445"/>
      <c r="R2" s="445"/>
    </row>
    <row r="3" spans="1:18" ht="13.5" thickBot="1">
      <c r="A3" s="374" t="s">
        <v>253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1"/>
      <c r="M3" s="377" t="s">
        <v>77</v>
      </c>
      <c r="N3" s="378"/>
      <c r="O3" s="375" t="str">
        <f>'[1]p1'!$H$4</f>
        <v>2009.2</v>
      </c>
      <c r="P3" s="376"/>
      <c r="Q3" s="445"/>
      <c r="R3" s="445"/>
    </row>
    <row r="4" spans="1:18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445"/>
      <c r="R4" s="445"/>
    </row>
    <row r="5" spans="1:18" s="38" customFormat="1" ht="11.2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445"/>
      <c r="R5" s="445"/>
    </row>
    <row r="6" spans="1:19" s="46" customFormat="1" ht="11.25" customHeight="1">
      <c r="A6" s="382" t="str">
        <f>T('[1]p1'!$C$13:$G$13)</f>
        <v>Alciônio Saldanha de Oliveira</v>
      </c>
      <c r="B6" s="383"/>
      <c r="C6" s="383"/>
      <c r="D6" s="383"/>
      <c r="E6" s="384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5"/>
      <c r="R6" s="445"/>
      <c r="S6" s="39"/>
    </row>
    <row r="7" spans="1:18" s="3" customFormat="1" ht="13.5" customHeight="1">
      <c r="A7" s="25" t="s">
        <v>73</v>
      </c>
      <c r="B7" s="386" t="str">
        <f>IF('[1]p1'!$A$140&lt;&gt;0,'[1]p1'!$A$140,"")</f>
        <v>Diferenciabilidade em Espaços de Banach</v>
      </c>
      <c r="C7" s="386"/>
      <c r="D7" s="386"/>
      <c r="E7" s="386"/>
      <c r="F7" s="386"/>
      <c r="G7" s="386"/>
      <c r="H7" s="386"/>
      <c r="I7" s="387"/>
      <c r="J7" s="382" t="s">
        <v>239</v>
      </c>
      <c r="K7" s="383"/>
      <c r="L7" s="111" t="str">
        <f>IF('[1]p1'!$I$140&lt;&gt;0,'[1]p1'!$I$140,"")</f>
        <v>Não há</v>
      </c>
      <c r="M7" s="61" t="s">
        <v>238</v>
      </c>
      <c r="N7" s="446" t="str">
        <f>IF('[1]p1'!$K$140&lt;&gt;0,'[1]p1'!$K$140,"")</f>
        <v>Concluído</v>
      </c>
      <c r="O7" s="446"/>
      <c r="P7" s="447"/>
      <c r="Q7" s="445"/>
      <c r="R7" s="445"/>
    </row>
    <row r="8" spans="1:18" s="3" customFormat="1" ht="13.5" customHeight="1">
      <c r="A8" s="25" t="s">
        <v>84</v>
      </c>
      <c r="B8" s="437" t="str">
        <f>IF('[1]p1'!$H$142&lt;&gt;0,'[1]p1'!$H$142,"")</f>
        <v>Participante</v>
      </c>
      <c r="C8" s="438"/>
      <c r="D8" s="450" t="s">
        <v>240</v>
      </c>
      <c r="E8" s="451"/>
      <c r="F8" s="452" t="str">
        <f>IF('[1]p1'!$A$142&lt;&gt;0,'[1]p1'!$A$142,"")</f>
        <v>Análise Funcional</v>
      </c>
      <c r="G8" s="452"/>
      <c r="H8" s="452"/>
      <c r="I8" s="452"/>
      <c r="J8" s="453"/>
      <c r="K8" s="25" t="s">
        <v>71</v>
      </c>
      <c r="L8" s="448">
        <f>IF('[1]p1'!$J$142&lt;&gt;0,'[1]p1'!$J$142,"")</f>
        <v>40035</v>
      </c>
      <c r="M8" s="449"/>
      <c r="N8" s="25" t="s">
        <v>72</v>
      </c>
      <c r="O8" s="448">
        <f>IF('[1]p1'!$K$142&lt;&gt;0,'[1]p1'!$K$142,"")</f>
        <v>40165</v>
      </c>
      <c r="P8" s="449"/>
      <c r="Q8" s="445"/>
      <c r="R8" s="445"/>
    </row>
    <row r="9" spans="1:18" ht="12.75">
      <c r="A9" s="382" t="s">
        <v>241</v>
      </c>
      <c r="B9" s="383"/>
      <c r="C9" s="383"/>
      <c r="D9" s="433">
        <f>'[1]p1'!$A$144</f>
        <v>0</v>
      </c>
      <c r="E9" s="434"/>
      <c r="F9" s="382" t="s">
        <v>242</v>
      </c>
      <c r="G9" s="383"/>
      <c r="H9" s="433">
        <f>'[1]p1'!$D$144</f>
        <v>0</v>
      </c>
      <c r="I9" s="434"/>
      <c r="J9" s="382" t="s">
        <v>243</v>
      </c>
      <c r="K9" s="383"/>
      <c r="L9" s="433">
        <f>'[1]p1'!$G$144</f>
        <v>0</v>
      </c>
      <c r="M9" s="434"/>
      <c r="N9" s="112" t="s">
        <v>244</v>
      </c>
      <c r="O9" s="433">
        <f>'[1]p1'!$J$144</f>
        <v>0</v>
      </c>
      <c r="P9" s="434"/>
      <c r="Q9" s="445"/>
      <c r="R9" s="445"/>
    </row>
    <row r="10" spans="1:18" ht="12.75">
      <c r="A10" s="388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445"/>
      <c r="R10" s="445"/>
    </row>
    <row r="11" spans="1:19" s="46" customFormat="1" ht="11.25" customHeight="1">
      <c r="A11" s="382" t="str">
        <f>T('[1]p2'!$C$13:$G$13)</f>
        <v>Alexsandro Bezerra Cavalcanti</v>
      </c>
      <c r="B11" s="383"/>
      <c r="C11" s="383"/>
      <c r="D11" s="383"/>
      <c r="E11" s="384"/>
      <c r="F11" s="443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5"/>
      <c r="R11" s="445"/>
      <c r="S11" s="39"/>
    </row>
    <row r="12" spans="1:18" s="3" customFormat="1" ht="13.5" customHeight="1">
      <c r="A12" s="25" t="s">
        <v>73</v>
      </c>
      <c r="B12" s="386" t="str">
        <f>IF('[1]p2'!$A$140&lt;&gt;0,'[1]p2'!$A$140,"")</f>
        <v>Análise Unificada via H verossimilhanças dos modelos lineares generalizados com efeitos aleatórios</v>
      </c>
      <c r="C12" s="386"/>
      <c r="D12" s="386"/>
      <c r="E12" s="386"/>
      <c r="F12" s="386"/>
      <c r="G12" s="386"/>
      <c r="H12" s="386"/>
      <c r="I12" s="387"/>
      <c r="J12" s="382" t="s">
        <v>239</v>
      </c>
      <c r="K12" s="383"/>
      <c r="L12" s="111">
        <f>IF('[1]p2'!$I$140&lt;&gt;0,'[1]p2'!$I$140,"")</f>
      </c>
      <c r="M12" s="61" t="s">
        <v>238</v>
      </c>
      <c r="N12" s="446" t="str">
        <f>IF('[1]p2'!$K$140&lt;&gt;0,'[1]p2'!$K$140,"")</f>
        <v>Em andamento</v>
      </c>
      <c r="O12" s="446"/>
      <c r="P12" s="447"/>
      <c r="Q12" s="445"/>
      <c r="R12" s="445"/>
    </row>
    <row r="13" spans="1:18" s="3" customFormat="1" ht="13.5" customHeight="1">
      <c r="A13" s="25" t="s">
        <v>84</v>
      </c>
      <c r="B13" s="437" t="str">
        <f>IF('[1]p2'!$H$142&lt;&gt;0,'[1]p2'!$H$142,"")</f>
        <v>Participante</v>
      </c>
      <c r="C13" s="438"/>
      <c r="D13" s="450" t="s">
        <v>240</v>
      </c>
      <c r="E13" s="451"/>
      <c r="F13" s="452" t="str">
        <f>IF('[1]p2'!$A$142&lt;&gt;0,'[1]p2'!$A$142,"")</f>
        <v>Estatística</v>
      </c>
      <c r="G13" s="452"/>
      <c r="H13" s="452"/>
      <c r="I13" s="452"/>
      <c r="J13" s="453"/>
      <c r="K13" s="25" t="s">
        <v>71</v>
      </c>
      <c r="L13" s="448">
        <f>IF('[1]p2'!$J$142&lt;&gt;0,'[1]p2'!$J$142,"")</f>
        <v>40430</v>
      </c>
      <c r="M13" s="449"/>
      <c r="N13" s="25" t="s">
        <v>72</v>
      </c>
      <c r="O13" s="448">
        <f>IF('[1]p2'!$K$142&lt;&gt;0,'[1]p2'!$K$142,"")</f>
      </c>
      <c r="P13" s="449"/>
      <c r="Q13" s="445"/>
      <c r="R13" s="445"/>
    </row>
    <row r="14" spans="1:18" ht="12.75">
      <c r="A14" s="382" t="s">
        <v>241</v>
      </c>
      <c r="B14" s="383"/>
      <c r="C14" s="383"/>
      <c r="D14" s="433">
        <f>'[1]p2'!$A$144</f>
        <v>0</v>
      </c>
      <c r="E14" s="434"/>
      <c r="F14" s="382" t="s">
        <v>242</v>
      </c>
      <c r="G14" s="383"/>
      <c r="H14" s="433">
        <f>'[1]p2'!$D$144</f>
        <v>0</v>
      </c>
      <c r="I14" s="434"/>
      <c r="J14" s="382" t="s">
        <v>243</v>
      </c>
      <c r="K14" s="383"/>
      <c r="L14" s="433">
        <f>'[1]p2'!$G$144</f>
        <v>0</v>
      </c>
      <c r="M14" s="434"/>
      <c r="N14" s="112" t="s">
        <v>244</v>
      </c>
      <c r="O14" s="433">
        <f>'[1]p2'!$J$144</f>
        <v>0</v>
      </c>
      <c r="P14" s="434"/>
      <c r="Q14" s="445"/>
      <c r="R14" s="445"/>
    </row>
    <row r="15" spans="1:18" ht="12.75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445"/>
      <c r="R15" s="445"/>
    </row>
    <row r="16" spans="1:18" s="3" customFormat="1" ht="13.5" customHeight="1">
      <c r="A16" s="25" t="s">
        <v>73</v>
      </c>
      <c r="B16" s="386" t="str">
        <f>IF('[1]p2'!$A$147&lt;&gt;0,'[1]p2'!$A$147,"")</f>
        <v>Modelos de Regressão e Aplicações</v>
      </c>
      <c r="C16" s="386"/>
      <c r="D16" s="386"/>
      <c r="E16" s="386"/>
      <c r="F16" s="386"/>
      <c r="G16" s="386"/>
      <c r="H16" s="386"/>
      <c r="I16" s="387"/>
      <c r="J16" s="382" t="s">
        <v>239</v>
      </c>
      <c r="K16" s="383"/>
      <c r="L16" s="111" t="str">
        <f>IF('[1]p2'!$I$147&lt;&gt;0,'[1]p2'!$I$147,"")</f>
        <v>FAPESP</v>
      </c>
      <c r="M16" s="61" t="s">
        <v>238</v>
      </c>
      <c r="N16" s="446" t="str">
        <f>IF('[1]p2'!$K$147&lt;&gt;0,'[1]p2'!$K$147,"")</f>
        <v>Em andamento</v>
      </c>
      <c r="O16" s="446"/>
      <c r="P16" s="447"/>
      <c r="Q16" s="445"/>
      <c r="R16" s="445"/>
    </row>
    <row r="17" spans="1:18" s="3" customFormat="1" ht="13.5" customHeight="1">
      <c r="A17" s="25" t="s">
        <v>84</v>
      </c>
      <c r="B17" s="437" t="str">
        <f>IF('[1]p2'!$H$149&lt;&gt;0,'[1]p2'!$H$149,"")</f>
        <v>Participante</v>
      </c>
      <c r="C17" s="438"/>
      <c r="D17" s="450" t="s">
        <v>240</v>
      </c>
      <c r="E17" s="451"/>
      <c r="F17" s="452" t="str">
        <f>IF('[1]p2'!$A$149&lt;&gt;0,'[1]p2'!$A$149,"")</f>
        <v>Probabilidade e Estatística</v>
      </c>
      <c r="G17" s="452"/>
      <c r="H17" s="452"/>
      <c r="I17" s="452"/>
      <c r="J17" s="453"/>
      <c r="K17" s="25" t="s">
        <v>71</v>
      </c>
      <c r="L17" s="448">
        <f>IF('[1]p2'!$J$149&lt;&gt;0,'[1]p2'!$J$149,"")</f>
        <v>38838</v>
      </c>
      <c r="M17" s="449"/>
      <c r="N17" s="25" t="s">
        <v>72</v>
      </c>
      <c r="O17" s="448">
        <f>IF('[1]p2'!$K$149&lt;&gt;0,'[1]p2'!$K$149,"")</f>
        <v>40269</v>
      </c>
      <c r="P17" s="449"/>
      <c r="Q17" s="445"/>
      <c r="R17" s="445"/>
    </row>
    <row r="18" spans="1:18" ht="12.75">
      <c r="A18" s="382" t="s">
        <v>241</v>
      </c>
      <c r="B18" s="383"/>
      <c r="C18" s="383"/>
      <c r="D18" s="433">
        <f>'[1]p2'!$A$151</f>
        <v>128000</v>
      </c>
      <c r="E18" s="434"/>
      <c r="F18" s="382" t="s">
        <v>245</v>
      </c>
      <c r="G18" s="383"/>
      <c r="H18" s="433">
        <f>'[1]p2'!$D$151</f>
        <v>0</v>
      </c>
      <c r="I18" s="434"/>
      <c r="J18" s="382" t="s">
        <v>243</v>
      </c>
      <c r="K18" s="383"/>
      <c r="L18" s="433">
        <f>'[1]p2'!$G$151</f>
        <v>0</v>
      </c>
      <c r="M18" s="434"/>
      <c r="N18" s="112" t="s">
        <v>244</v>
      </c>
      <c r="O18" s="433">
        <f>'[1]p2'!$J$151</f>
        <v>0</v>
      </c>
      <c r="P18" s="434"/>
      <c r="Q18" s="445"/>
      <c r="R18" s="445"/>
    </row>
    <row r="19" spans="1:18" ht="12.75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445"/>
      <c r="R19" s="445"/>
    </row>
    <row r="20" spans="1:19" s="46" customFormat="1" ht="11.25" customHeight="1">
      <c r="A20" s="382" t="str">
        <f>T('[1]p8'!$C$13:$G$13)</f>
        <v>Antônio Pereira Brandão Júnior</v>
      </c>
      <c r="B20" s="383"/>
      <c r="C20" s="383"/>
      <c r="D20" s="383"/>
      <c r="E20" s="384"/>
      <c r="F20" s="443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5"/>
      <c r="R20" s="445"/>
      <c r="S20" s="39"/>
    </row>
    <row r="21" spans="1:18" s="3" customFormat="1" ht="13.5" customHeight="1">
      <c r="A21" s="25" t="s">
        <v>73</v>
      </c>
      <c r="B21" s="386" t="str">
        <f>IF('[1]p8'!$A$140&lt;&gt;0,'[1]p8'!$A$140,"")</f>
        <v>Polinômios Centrais para Álgebras Supercomutativas</v>
      </c>
      <c r="C21" s="386"/>
      <c r="D21" s="386"/>
      <c r="E21" s="386"/>
      <c r="F21" s="386"/>
      <c r="G21" s="386"/>
      <c r="H21" s="386"/>
      <c r="I21" s="387"/>
      <c r="J21" s="382" t="s">
        <v>239</v>
      </c>
      <c r="K21" s="383"/>
      <c r="L21" s="111">
        <f>IF('[1]p8'!$I$140&lt;&gt;0,'[1]p8'!$I$140,"")</f>
      </c>
      <c r="M21" s="61" t="s">
        <v>238</v>
      </c>
      <c r="N21" s="446" t="str">
        <f>IF('[1]p8'!$K$140&lt;&gt;0,'[1]p8'!$K$140,"")</f>
        <v>Desativado</v>
      </c>
      <c r="O21" s="446"/>
      <c r="P21" s="447"/>
      <c r="Q21" s="445"/>
      <c r="R21" s="445"/>
    </row>
    <row r="22" spans="1:18" s="3" customFormat="1" ht="13.5" customHeight="1">
      <c r="A22" s="25" t="s">
        <v>84</v>
      </c>
      <c r="B22" s="437" t="str">
        <f>IF('[1]p8'!$H$142&lt;&gt;0,'[1]p8'!$H$142,"")</f>
        <v>Coordenador</v>
      </c>
      <c r="C22" s="438"/>
      <c r="D22" s="450" t="s">
        <v>240</v>
      </c>
      <c r="E22" s="451"/>
      <c r="F22" s="452" t="str">
        <f>IF('[1]p8'!$A$142&lt;&gt;0,'[1]p8'!$A$142,"")</f>
        <v>Álgebras com Identidades Polinomiais</v>
      </c>
      <c r="G22" s="452"/>
      <c r="H22" s="452"/>
      <c r="I22" s="452"/>
      <c r="J22" s="453"/>
      <c r="K22" s="25" t="s">
        <v>71</v>
      </c>
      <c r="L22" s="448">
        <f>IF('[1]p8'!$J$142&lt;&gt;0,'[1]p8'!$J$142,"")</f>
        <v>39508</v>
      </c>
      <c r="M22" s="449"/>
      <c r="N22" s="25" t="s">
        <v>72</v>
      </c>
      <c r="O22" s="448">
        <f>IF('[1]p8'!$K$142&lt;&gt;0,'[1]p8'!$K$142,"")</f>
      </c>
      <c r="P22" s="449"/>
      <c r="Q22" s="445"/>
      <c r="R22" s="445"/>
    </row>
    <row r="23" spans="1:18" ht="12.75">
      <c r="A23" s="382" t="s">
        <v>241</v>
      </c>
      <c r="B23" s="383"/>
      <c r="C23" s="383"/>
      <c r="D23" s="433">
        <f>'[1]p8'!$A$144</f>
        <v>0</v>
      </c>
      <c r="E23" s="434"/>
      <c r="F23" s="382" t="s">
        <v>242</v>
      </c>
      <c r="G23" s="383"/>
      <c r="H23" s="433">
        <f>'[1]p8'!$D$144</f>
        <v>0</v>
      </c>
      <c r="I23" s="434"/>
      <c r="J23" s="382" t="s">
        <v>243</v>
      </c>
      <c r="K23" s="383"/>
      <c r="L23" s="433">
        <f>'[1]p8'!$G$144</f>
        <v>0</v>
      </c>
      <c r="M23" s="434"/>
      <c r="N23" s="112" t="s">
        <v>244</v>
      </c>
      <c r="O23" s="433">
        <f>'[1]p8'!$J$144</f>
        <v>0</v>
      </c>
      <c r="P23" s="434"/>
      <c r="Q23" s="445"/>
      <c r="R23" s="445"/>
    </row>
    <row r="24" spans="1:18" ht="12.75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445"/>
      <c r="R24" s="445"/>
    </row>
    <row r="25" spans="1:18" s="3" customFormat="1" ht="13.5" customHeight="1">
      <c r="A25" s="25" t="s">
        <v>73</v>
      </c>
      <c r="B25" s="386" t="str">
        <f>IF('[1]p8'!$A$147&lt;&gt;0,'[1]p8'!$A$147,"")</f>
        <v>Identidades e Polinômios Centrais Graduados para Matrizes Triangulares em Blocos</v>
      </c>
      <c r="C25" s="386"/>
      <c r="D25" s="386"/>
      <c r="E25" s="386"/>
      <c r="F25" s="386"/>
      <c r="G25" s="386"/>
      <c r="H25" s="386"/>
      <c r="I25" s="387"/>
      <c r="J25" s="382" t="s">
        <v>239</v>
      </c>
      <c r="K25" s="383"/>
      <c r="L25" s="111">
        <f>IF('[1]p8'!$I$147&lt;&gt;0,'[1]p8'!$I$147,"")</f>
      </c>
      <c r="M25" s="61" t="s">
        <v>238</v>
      </c>
      <c r="N25" s="446" t="str">
        <f>IF('[1]p8'!$K$147&lt;&gt;0,'[1]p8'!$K$147,"")</f>
        <v>Suspenso</v>
      </c>
      <c r="O25" s="446"/>
      <c r="P25" s="447"/>
      <c r="Q25" s="445"/>
      <c r="R25" s="445"/>
    </row>
    <row r="26" spans="1:18" s="3" customFormat="1" ht="13.5" customHeight="1">
      <c r="A26" s="25" t="s">
        <v>84</v>
      </c>
      <c r="B26" s="437" t="str">
        <f>IF('[1]p8'!$H$149&lt;&gt;0,'[1]p8'!$H$149,"")</f>
        <v>Participante</v>
      </c>
      <c r="C26" s="438"/>
      <c r="D26" s="450" t="s">
        <v>240</v>
      </c>
      <c r="E26" s="451"/>
      <c r="F26" s="452" t="str">
        <f>IF('[1]p8'!$A$149&lt;&gt;0,'[1]p8'!$A$149,"")</f>
        <v>Álgebras com Identidades Polinomiais</v>
      </c>
      <c r="G26" s="452"/>
      <c r="H26" s="452"/>
      <c r="I26" s="452"/>
      <c r="J26" s="453"/>
      <c r="K26" s="25" t="s">
        <v>71</v>
      </c>
      <c r="L26" s="448">
        <f>IF('[1]p8'!$J$149&lt;&gt;0,'[1]p8'!$J$149,"")</f>
        <v>39489</v>
      </c>
      <c r="M26" s="449"/>
      <c r="N26" s="25" t="s">
        <v>72</v>
      </c>
      <c r="O26" s="448">
        <f>IF('[1]p8'!$K$149&lt;&gt;0,'[1]p8'!$K$149,"")</f>
      </c>
      <c r="P26" s="449"/>
      <c r="Q26" s="445"/>
      <c r="R26" s="445"/>
    </row>
    <row r="27" spans="1:18" ht="12.75">
      <c r="A27" s="382" t="s">
        <v>241</v>
      </c>
      <c r="B27" s="383"/>
      <c r="C27" s="383"/>
      <c r="D27" s="433">
        <f>'[1]p8'!$A$151</f>
        <v>0</v>
      </c>
      <c r="E27" s="434"/>
      <c r="F27" s="382" t="s">
        <v>245</v>
      </c>
      <c r="G27" s="383"/>
      <c r="H27" s="433">
        <f>'[1]p8'!$D$151</f>
        <v>0</v>
      </c>
      <c r="I27" s="434"/>
      <c r="J27" s="382" t="s">
        <v>243</v>
      </c>
      <c r="K27" s="383"/>
      <c r="L27" s="433">
        <f>'[1]p8'!$G$151</f>
        <v>0</v>
      </c>
      <c r="M27" s="434"/>
      <c r="N27" s="112" t="s">
        <v>244</v>
      </c>
      <c r="O27" s="433">
        <f>'[1]p8'!$J$151</f>
        <v>0</v>
      </c>
      <c r="P27" s="434"/>
      <c r="Q27" s="445"/>
      <c r="R27" s="445"/>
    </row>
    <row r="28" spans="1:18" ht="12.75">
      <c r="A28" s="388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445"/>
      <c r="R28" s="445"/>
    </row>
    <row r="29" spans="1:19" s="46" customFormat="1" ht="11.25" customHeight="1">
      <c r="A29" s="382" t="str">
        <f>T('[1]p9'!$C$13:$G$13)</f>
        <v>Aparecido Jesuino de Souza</v>
      </c>
      <c r="B29" s="383"/>
      <c r="C29" s="383"/>
      <c r="D29" s="383"/>
      <c r="E29" s="384"/>
      <c r="F29" s="443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5"/>
      <c r="R29" s="445"/>
      <c r="S29" s="39"/>
    </row>
    <row r="30" spans="1:18" s="3" customFormat="1" ht="13.5" customHeight="1">
      <c r="A30" s="25" t="s">
        <v>73</v>
      </c>
      <c r="B30" s="386" t="str">
        <f>IF('[1]p9'!$A$140&lt;&gt;0,'[1]p9'!$A$140,"")</f>
        <v>Projeto Casadinho CNPq, Proc. 620150/2008-4 (Coordenação Claudianor)</v>
      </c>
      <c r="C30" s="386"/>
      <c r="D30" s="386"/>
      <c r="E30" s="386"/>
      <c r="F30" s="386"/>
      <c r="G30" s="386"/>
      <c r="H30" s="386"/>
      <c r="I30" s="387"/>
      <c r="J30" s="382" t="s">
        <v>239</v>
      </c>
      <c r="K30" s="383"/>
      <c r="L30" s="111" t="str">
        <f>IF('[1]p9'!$I$140&lt;&gt;0,'[1]p9'!$I$140,"")</f>
        <v>CNPq</v>
      </c>
      <c r="M30" s="61" t="s">
        <v>238</v>
      </c>
      <c r="N30" s="446" t="str">
        <f>IF('[1]p9'!$K$140&lt;&gt;0,'[1]p9'!$K$140,"")</f>
        <v>Em andamento</v>
      </c>
      <c r="O30" s="446"/>
      <c r="P30" s="447"/>
      <c r="Q30" s="445"/>
      <c r="R30" s="445"/>
    </row>
    <row r="31" spans="1:18" s="3" customFormat="1" ht="13.5" customHeight="1">
      <c r="A31" s="25" t="s">
        <v>84</v>
      </c>
      <c r="B31" s="437" t="str">
        <f>IF('[1]p9'!$H$142&lt;&gt;0,'[1]p9'!$H$142,"")</f>
        <v>Participante</v>
      </c>
      <c r="C31" s="438"/>
      <c r="D31" s="450" t="s">
        <v>240</v>
      </c>
      <c r="E31" s="451"/>
      <c r="F31" s="452" t="str">
        <f>IF('[1]p9'!$A$142&lt;&gt;0,'[1]p9'!$A$142,"")</f>
        <v>Análise</v>
      </c>
      <c r="G31" s="452"/>
      <c r="H31" s="452"/>
      <c r="I31" s="452"/>
      <c r="J31" s="453"/>
      <c r="K31" s="25" t="s">
        <v>71</v>
      </c>
      <c r="L31" s="448">
        <f>IF('[1]p9'!$J$142&lt;&gt;0,'[1]p9'!$J$142,"")</f>
        <v>39816</v>
      </c>
      <c r="M31" s="449"/>
      <c r="N31" s="25" t="s">
        <v>72</v>
      </c>
      <c r="O31" s="448" t="str">
        <f>IF('[1]p9'!$K$142&lt;&gt;0,'[1]p9'!$K$142,"")</f>
        <v>28/02/12</v>
      </c>
      <c r="P31" s="449"/>
      <c r="Q31" s="445"/>
      <c r="R31" s="445"/>
    </row>
    <row r="32" spans="1:18" ht="12.75">
      <c r="A32" s="382" t="s">
        <v>241</v>
      </c>
      <c r="B32" s="383"/>
      <c r="C32" s="383"/>
      <c r="D32" s="433">
        <f>'[1]p9'!$A$144</f>
        <v>0</v>
      </c>
      <c r="E32" s="434"/>
      <c r="F32" s="382" t="s">
        <v>242</v>
      </c>
      <c r="G32" s="383"/>
      <c r="H32" s="433">
        <f>'[1]p9'!$D$144</f>
        <v>0</v>
      </c>
      <c r="I32" s="434"/>
      <c r="J32" s="382" t="s">
        <v>243</v>
      </c>
      <c r="K32" s="383"/>
      <c r="L32" s="433">
        <f>'[1]p9'!$G$144</f>
        <v>0</v>
      </c>
      <c r="M32" s="434"/>
      <c r="N32" s="112" t="s">
        <v>244</v>
      </c>
      <c r="O32" s="433">
        <f>'[1]p9'!$J$144</f>
        <v>0</v>
      </c>
      <c r="P32" s="434"/>
      <c r="Q32" s="445"/>
      <c r="R32" s="445"/>
    </row>
    <row r="33" spans="1:18" ht="12.75">
      <c r="A33" s="388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445"/>
      <c r="R33" s="445"/>
    </row>
    <row r="34" spans="1:18" s="3" customFormat="1" ht="13.5" customHeight="1">
      <c r="A34" s="25" t="s">
        <v>73</v>
      </c>
      <c r="B34" s="386" t="str">
        <f>IF('[1]p9'!$A$147&lt;&gt;0,'[1]p9'!$A$147,"")</f>
        <v>Programa Interdepartamental de Tecnologia em Petróleo e Gás - PRH(25)</v>
      </c>
      <c r="C34" s="386"/>
      <c r="D34" s="386"/>
      <c r="E34" s="386"/>
      <c r="F34" s="386"/>
      <c r="G34" s="386"/>
      <c r="H34" s="386"/>
      <c r="I34" s="387"/>
      <c r="J34" s="382" t="s">
        <v>239</v>
      </c>
      <c r="K34" s="383"/>
      <c r="L34" s="111" t="str">
        <f>IF('[1]p9'!$I$147&lt;&gt;0,'[1]p9'!$I$147,"")</f>
        <v>ANP</v>
      </c>
      <c r="M34" s="61" t="s">
        <v>238</v>
      </c>
      <c r="N34" s="446" t="str">
        <f>IF('[1]p9'!$K$147&lt;&gt;0,'[1]p9'!$K$147,"")</f>
        <v>Em andamento</v>
      </c>
      <c r="O34" s="446"/>
      <c r="P34" s="447"/>
      <c r="Q34" s="445"/>
      <c r="R34" s="445"/>
    </row>
    <row r="35" spans="1:18" s="3" customFormat="1" ht="13.5" customHeight="1">
      <c r="A35" s="25" t="s">
        <v>84</v>
      </c>
      <c r="B35" s="437" t="str">
        <f>IF('[1]p9'!$H$149&lt;&gt;0,'[1]p9'!$H$149,"")</f>
        <v>Participante</v>
      </c>
      <c r="C35" s="438"/>
      <c r="D35" s="450" t="s">
        <v>240</v>
      </c>
      <c r="E35" s="451"/>
      <c r="F35" s="452" t="str">
        <f>IF('[1]p9'!$A$149&lt;&gt;0,'[1]p9'!$A$149,"")</f>
        <v>Matemática Aplicada, Dinâmica dos Fluidos</v>
      </c>
      <c r="G35" s="452"/>
      <c r="H35" s="452"/>
      <c r="I35" s="452"/>
      <c r="J35" s="453"/>
      <c r="K35" s="25" t="s">
        <v>71</v>
      </c>
      <c r="L35" s="448">
        <f>IF('[1]p9'!$J$149&lt;&gt;0,'[1]p9'!$J$149,"")</f>
        <v>37288</v>
      </c>
      <c r="M35" s="449"/>
      <c r="N35" s="25" t="s">
        <v>72</v>
      </c>
      <c r="O35" s="448">
        <f>IF('[1]p9'!$K$149&lt;&gt;0,'[1]p9'!$K$149,"")</f>
      </c>
      <c r="P35" s="449"/>
      <c r="Q35" s="445"/>
      <c r="R35" s="445"/>
    </row>
    <row r="36" spans="1:18" ht="12.75">
      <c r="A36" s="382" t="s">
        <v>241</v>
      </c>
      <c r="B36" s="383"/>
      <c r="C36" s="383"/>
      <c r="D36" s="433">
        <f>'[1]p9'!$A$151</f>
        <v>0</v>
      </c>
      <c r="E36" s="434"/>
      <c r="F36" s="382" t="s">
        <v>245</v>
      </c>
      <c r="G36" s="383"/>
      <c r="H36" s="433">
        <f>'[1]p9'!$D$151</f>
        <v>0</v>
      </c>
      <c r="I36" s="434"/>
      <c r="J36" s="382" t="s">
        <v>243</v>
      </c>
      <c r="K36" s="383"/>
      <c r="L36" s="433">
        <f>'[1]p9'!$G$151</f>
        <v>0</v>
      </c>
      <c r="M36" s="434"/>
      <c r="N36" s="112" t="s">
        <v>244</v>
      </c>
      <c r="O36" s="433">
        <f>'[1]p9'!$J$151</f>
        <v>0</v>
      </c>
      <c r="P36" s="434"/>
      <c r="Q36" s="445"/>
      <c r="R36" s="445"/>
    </row>
    <row r="37" spans="1:18" ht="12.75">
      <c r="A37" s="388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445"/>
      <c r="R37" s="445"/>
    </row>
    <row r="38" spans="1:18" s="3" customFormat="1" ht="13.5" customHeight="1">
      <c r="A38" s="25" t="s">
        <v>73</v>
      </c>
      <c r="B38" s="386" t="str">
        <f>IF('[1]p9'!$A$154&lt;&gt;0,'[1]p9'!$A$154,"")</f>
        <v>Equações Diferenciais Aplicadas a Recuperação de Reservatórios Petrolíferos (Universal)</v>
      </c>
      <c r="C38" s="386"/>
      <c r="D38" s="386"/>
      <c r="E38" s="386"/>
      <c r="F38" s="386"/>
      <c r="G38" s="386"/>
      <c r="H38" s="386"/>
      <c r="I38" s="387"/>
      <c r="J38" s="382" t="s">
        <v>239</v>
      </c>
      <c r="K38" s="383"/>
      <c r="L38" s="111" t="str">
        <f>IF('[1]p9'!$I$154&lt;&gt;0,'[1]p9'!$I$154,"")</f>
        <v>CNPq</v>
      </c>
      <c r="M38" s="61" t="s">
        <v>238</v>
      </c>
      <c r="N38" s="446" t="str">
        <f>IF('[1]p9'!$K$154&lt;&gt;0,'[1]p9'!$K$154,"")</f>
        <v>Em andamento</v>
      </c>
      <c r="O38" s="446"/>
      <c r="P38" s="447"/>
      <c r="Q38" s="445"/>
      <c r="R38" s="445"/>
    </row>
    <row r="39" spans="1:18" s="3" customFormat="1" ht="13.5" customHeight="1">
      <c r="A39" s="25" t="s">
        <v>84</v>
      </c>
      <c r="B39" s="437" t="str">
        <f>IF('[1]p9'!$H$156&lt;&gt;0,'[1]p9'!$H$156,"")</f>
        <v>Coordenador</v>
      </c>
      <c r="C39" s="438"/>
      <c r="D39" s="450" t="s">
        <v>240</v>
      </c>
      <c r="E39" s="451"/>
      <c r="F39" s="452" t="str">
        <f>IF('[1]p9'!$A$156&lt;&gt;0,'[1]p9'!$A$156,"")</f>
        <v>Matemática Aplicada</v>
      </c>
      <c r="G39" s="452"/>
      <c r="H39" s="452"/>
      <c r="I39" s="452"/>
      <c r="J39" s="453"/>
      <c r="K39" s="25" t="s">
        <v>71</v>
      </c>
      <c r="L39" s="448">
        <f>IF('[1]p9'!$J$156&lt;&gt;0,'[1]p9'!$J$156,"")</f>
        <v>39508</v>
      </c>
      <c r="M39" s="449"/>
      <c r="N39" s="25" t="s">
        <v>72</v>
      </c>
      <c r="O39" s="448">
        <f>IF('[1]p9'!$K$156&lt;&gt;0,'[1]p9'!$K$156,"")</f>
        <v>40537</v>
      </c>
      <c r="P39" s="449"/>
      <c r="Q39" s="445"/>
      <c r="R39" s="445"/>
    </row>
    <row r="40" spans="1:18" ht="12.75">
      <c r="A40" s="382" t="s">
        <v>241</v>
      </c>
      <c r="B40" s="383"/>
      <c r="C40" s="383"/>
      <c r="D40" s="433">
        <f>'[1]p9'!$A$158</f>
        <v>73800</v>
      </c>
      <c r="E40" s="434"/>
      <c r="F40" s="382" t="s">
        <v>245</v>
      </c>
      <c r="G40" s="383"/>
      <c r="H40" s="433">
        <f>'[1]p9'!$D$158</f>
        <v>73800</v>
      </c>
      <c r="I40" s="434"/>
      <c r="J40" s="382" t="s">
        <v>243</v>
      </c>
      <c r="K40" s="383"/>
      <c r="L40" s="433">
        <f>'[1]p9'!$G$158</f>
        <v>7418.41</v>
      </c>
      <c r="M40" s="434"/>
      <c r="N40" s="112" t="s">
        <v>244</v>
      </c>
      <c r="O40" s="433">
        <f>'[1]p9'!$J$158</f>
        <v>57426.92</v>
      </c>
      <c r="P40" s="434"/>
      <c r="Q40" s="445"/>
      <c r="R40" s="445"/>
    </row>
    <row r="41" spans="1:18" ht="12.75">
      <c r="A41" s="388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445"/>
      <c r="R41" s="445"/>
    </row>
    <row r="42" spans="1:18" s="3" customFormat="1" ht="13.5" customHeight="1">
      <c r="A42" s="25" t="s">
        <v>73</v>
      </c>
      <c r="B42" s="386" t="str">
        <f>IF('[1]p9'!$A$161&lt;&gt;0,'[1]p9'!$A$161,"")</f>
        <v>Instituto Nacional de Ciência e Tecnologia de Matemática</v>
      </c>
      <c r="C42" s="386"/>
      <c r="D42" s="386"/>
      <c r="E42" s="386"/>
      <c r="F42" s="386"/>
      <c r="G42" s="386"/>
      <c r="H42" s="386"/>
      <c r="I42" s="387"/>
      <c r="J42" s="382" t="s">
        <v>239</v>
      </c>
      <c r="K42" s="383"/>
      <c r="L42" s="111" t="str">
        <f>IF('[1]p9'!$I$161&lt;&gt;0,'[1]p9'!$I$161,"")</f>
        <v>CNPq</v>
      </c>
      <c r="M42" s="61" t="s">
        <v>238</v>
      </c>
      <c r="N42" s="446" t="str">
        <f>IF('[1]p9'!$K$161&lt;&gt;0,'[1]p9'!$K$161,"")</f>
        <v>Em andamento</v>
      </c>
      <c r="O42" s="446"/>
      <c r="P42" s="447"/>
      <c r="Q42" s="445"/>
      <c r="R42" s="445"/>
    </row>
    <row r="43" spans="1:18" s="3" customFormat="1" ht="13.5" customHeight="1">
      <c r="A43" s="25" t="s">
        <v>84</v>
      </c>
      <c r="B43" s="437" t="str">
        <f>IF('[1]p9'!$H$163&lt;&gt;0,'[1]p9'!$H$163,"")</f>
        <v>Coordenador</v>
      </c>
      <c r="C43" s="438"/>
      <c r="D43" s="450" t="s">
        <v>240</v>
      </c>
      <c r="E43" s="451"/>
      <c r="F43" s="452" t="str">
        <f>IF('[1]p9'!$A$163&lt;&gt;0,'[1]p9'!$A$163,"")</f>
        <v>Matemática</v>
      </c>
      <c r="G43" s="452"/>
      <c r="H43" s="452"/>
      <c r="I43" s="452"/>
      <c r="J43" s="453"/>
      <c r="K43" s="25" t="s">
        <v>71</v>
      </c>
      <c r="L43" s="448">
        <f>IF('[1]p9'!$J$163&lt;&gt;0,'[1]p9'!$J$163,"")</f>
        <v>39965</v>
      </c>
      <c r="M43" s="449"/>
      <c r="N43" s="25" t="s">
        <v>72</v>
      </c>
      <c r="O43" s="448">
        <f>IF('[1]p9'!$K$163&lt;&gt;0,'[1]p9'!$K$163,"")</f>
        <v>41060</v>
      </c>
      <c r="P43" s="449"/>
      <c r="Q43" s="445"/>
      <c r="R43" s="445"/>
    </row>
    <row r="44" spans="1:18" ht="12.75">
      <c r="A44" s="382" t="s">
        <v>241</v>
      </c>
      <c r="B44" s="383"/>
      <c r="C44" s="383"/>
      <c r="D44" s="433">
        <f>'[1]p9'!$A$165</f>
        <v>10000</v>
      </c>
      <c r="E44" s="434"/>
      <c r="F44" s="382" t="s">
        <v>245</v>
      </c>
      <c r="G44" s="383"/>
      <c r="H44" s="433">
        <f>'[1]p9'!$D$165</f>
        <v>10000</v>
      </c>
      <c r="I44" s="434"/>
      <c r="J44" s="382" t="s">
        <v>243</v>
      </c>
      <c r="K44" s="383"/>
      <c r="L44" s="433" t="str">
        <f>'[1]p9'!$G$165</f>
        <v>R$8000,00</v>
      </c>
      <c r="M44" s="434"/>
      <c r="N44" s="112" t="s">
        <v>244</v>
      </c>
      <c r="O44" s="433" t="str">
        <f>'[1]p9'!$J$165</f>
        <v>R$2.000,00</v>
      </c>
      <c r="P44" s="434"/>
      <c r="Q44" s="445"/>
      <c r="R44" s="445"/>
    </row>
    <row r="45" spans="1:18" ht="12.75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445"/>
      <c r="R45" s="445"/>
    </row>
    <row r="46" spans="1:19" s="46" customFormat="1" ht="11.25" customHeight="1">
      <c r="A46" s="382" t="str">
        <f>T('[1]p10'!$C$13:$G$13)</f>
        <v>Areli Mesquita da Silva</v>
      </c>
      <c r="B46" s="383"/>
      <c r="C46" s="383"/>
      <c r="D46" s="383"/>
      <c r="E46" s="384"/>
      <c r="F46" s="443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5"/>
      <c r="R46" s="445"/>
      <c r="S46" s="39"/>
    </row>
    <row r="47" spans="1:18" s="3" customFormat="1" ht="13.5" customHeight="1">
      <c r="A47" s="25" t="s">
        <v>73</v>
      </c>
      <c r="B47" s="386" t="str">
        <f>IF('[1]p10'!$A$140&lt;&gt;0,'[1]p10'!$A$140,"")</f>
        <v>Análise Unificada via H-verossimilhanças dos Modelos Lineares Generalizados com Efeitos Aleatórios</v>
      </c>
      <c r="C47" s="386"/>
      <c r="D47" s="386"/>
      <c r="E47" s="386"/>
      <c r="F47" s="386"/>
      <c r="G47" s="386"/>
      <c r="H47" s="386"/>
      <c r="I47" s="387"/>
      <c r="J47" s="382" t="s">
        <v>239</v>
      </c>
      <c r="K47" s="383"/>
      <c r="L47" s="111" t="str">
        <f>IF('[1]p10'!$I$140&lt;&gt;0,'[1]p10'!$I$140,"")</f>
        <v>Não há</v>
      </c>
      <c r="M47" s="61" t="s">
        <v>238</v>
      </c>
      <c r="N47" s="446" t="str">
        <f>IF('[1]p10'!$K$140&lt;&gt;0,'[1]p10'!$K$140,"")</f>
        <v>Em andamento</v>
      </c>
      <c r="O47" s="446"/>
      <c r="P47" s="447"/>
      <c r="Q47" s="445"/>
      <c r="R47" s="445"/>
    </row>
    <row r="48" spans="1:18" s="3" customFormat="1" ht="13.5" customHeight="1">
      <c r="A48" s="25" t="s">
        <v>84</v>
      </c>
      <c r="B48" s="437" t="str">
        <f>IF('[1]p10'!$H$142&lt;&gt;0,'[1]p10'!$H$142,"")</f>
        <v>Participante</v>
      </c>
      <c r="C48" s="438"/>
      <c r="D48" s="450" t="s">
        <v>240</v>
      </c>
      <c r="E48" s="451"/>
      <c r="F48" s="452">
        <f>IF('[1]p10'!$A$142&lt;&gt;0,'[1]p10'!$A$142,"")</f>
      </c>
      <c r="G48" s="452"/>
      <c r="H48" s="452"/>
      <c r="I48" s="452"/>
      <c r="J48" s="453"/>
      <c r="K48" s="25" t="s">
        <v>71</v>
      </c>
      <c r="L48" s="448">
        <f>IF('[1]p10'!$J$142&lt;&gt;0,'[1]p10'!$J$142,"")</f>
        <v>40026</v>
      </c>
      <c r="M48" s="449"/>
      <c r="N48" s="25" t="s">
        <v>72</v>
      </c>
      <c r="O48" s="448">
        <f>IF('[1]p10'!$K$142&lt;&gt;0,'[1]p10'!$K$142,"")</f>
      </c>
      <c r="P48" s="449"/>
      <c r="Q48" s="445"/>
      <c r="R48" s="445"/>
    </row>
    <row r="49" spans="1:18" ht="12.75">
      <c r="A49" s="382" t="s">
        <v>241</v>
      </c>
      <c r="B49" s="383"/>
      <c r="C49" s="383"/>
      <c r="D49" s="433">
        <f>'[1]p10'!$A$144</f>
        <v>0</v>
      </c>
      <c r="E49" s="434"/>
      <c r="F49" s="382" t="s">
        <v>242</v>
      </c>
      <c r="G49" s="383"/>
      <c r="H49" s="433">
        <f>'[1]p10'!$D$144</f>
        <v>0</v>
      </c>
      <c r="I49" s="434"/>
      <c r="J49" s="382" t="s">
        <v>243</v>
      </c>
      <c r="K49" s="383"/>
      <c r="L49" s="433">
        <f>'[1]p10'!$G$144</f>
        <v>0</v>
      </c>
      <c r="M49" s="434"/>
      <c r="N49" s="112" t="s">
        <v>244</v>
      </c>
      <c r="O49" s="433">
        <f>'[1]p10'!$J$144</f>
        <v>0</v>
      </c>
      <c r="P49" s="434"/>
      <c r="Q49" s="445"/>
      <c r="R49" s="445"/>
    </row>
    <row r="50" spans="1:18" ht="12.75">
      <c r="A50" s="388"/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445"/>
      <c r="R50" s="445"/>
    </row>
    <row r="51" spans="1:19" s="46" customFormat="1" ht="11.25" customHeight="1">
      <c r="A51" s="382" t="str">
        <f>T('[1]p11'!$C$13:$G$13)</f>
        <v>Bráulio Maia Junior</v>
      </c>
      <c r="B51" s="383"/>
      <c r="C51" s="383"/>
      <c r="D51" s="383"/>
      <c r="E51" s="384"/>
      <c r="F51" s="443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5"/>
      <c r="R51" s="445"/>
      <c r="S51" s="39"/>
    </row>
    <row r="52" spans="1:18" s="3" customFormat="1" ht="13.5" customHeight="1">
      <c r="A52" s="25" t="s">
        <v>73</v>
      </c>
      <c r="B52" s="386" t="str">
        <f>IF('[1]p11'!$A$140&lt;&gt;0,'[1]p11'!$A$140,"")</f>
        <v>Matroides 3-Conexas</v>
      </c>
      <c r="C52" s="386"/>
      <c r="D52" s="386"/>
      <c r="E52" s="386"/>
      <c r="F52" s="386"/>
      <c r="G52" s="386"/>
      <c r="H52" s="386"/>
      <c r="I52" s="387"/>
      <c r="J52" s="382" t="s">
        <v>239</v>
      </c>
      <c r="K52" s="383"/>
      <c r="L52" s="111">
        <f>IF('[1]p11'!$I$140&lt;&gt;0,'[1]p11'!$I$140,"")</f>
      </c>
      <c r="M52" s="61" t="s">
        <v>238</v>
      </c>
      <c r="N52" s="446" t="str">
        <f>IF('[1]p11'!$K$140&lt;&gt;0,'[1]p11'!$K$140,"")</f>
        <v>Em andamento</v>
      </c>
      <c r="O52" s="446"/>
      <c r="P52" s="447"/>
      <c r="Q52" s="445"/>
      <c r="R52" s="445"/>
    </row>
    <row r="53" spans="1:18" s="3" customFormat="1" ht="13.5" customHeight="1">
      <c r="A53" s="25" t="s">
        <v>84</v>
      </c>
      <c r="B53" s="437" t="str">
        <f>IF('[1]p11'!$H$142&lt;&gt;0,'[1]p11'!$H$142,"")</f>
        <v>Coordenador</v>
      </c>
      <c r="C53" s="438"/>
      <c r="D53" s="450" t="s">
        <v>240</v>
      </c>
      <c r="E53" s="451"/>
      <c r="F53" s="452" t="str">
        <f>IF('[1]p11'!$A$142&lt;&gt;0,'[1]p11'!$A$142,"")</f>
        <v>Matematica Discreta</v>
      </c>
      <c r="G53" s="452"/>
      <c r="H53" s="452"/>
      <c r="I53" s="452"/>
      <c r="J53" s="453"/>
      <c r="K53" s="25" t="s">
        <v>71</v>
      </c>
      <c r="L53" s="448">
        <f>IF('[1]p11'!$J$142&lt;&gt;0,'[1]p11'!$J$142,"")</f>
        <v>38047</v>
      </c>
      <c r="M53" s="449"/>
      <c r="N53" s="25" t="s">
        <v>72</v>
      </c>
      <c r="O53" s="448">
        <f>IF('[1]p11'!$K$142&lt;&gt;0,'[1]p11'!$K$142,"")</f>
      </c>
      <c r="P53" s="449"/>
      <c r="Q53" s="445"/>
      <c r="R53" s="445"/>
    </row>
    <row r="54" spans="1:18" ht="12.75">
      <c r="A54" s="382" t="s">
        <v>241</v>
      </c>
      <c r="B54" s="383"/>
      <c r="C54" s="383"/>
      <c r="D54" s="433">
        <f>'[1]p11'!$A$144</f>
        <v>0</v>
      </c>
      <c r="E54" s="434"/>
      <c r="F54" s="382" t="s">
        <v>242</v>
      </c>
      <c r="G54" s="383"/>
      <c r="H54" s="433">
        <f>'[1]p11'!$D$144</f>
        <v>0</v>
      </c>
      <c r="I54" s="434"/>
      <c r="J54" s="382" t="s">
        <v>243</v>
      </c>
      <c r="K54" s="383"/>
      <c r="L54" s="433">
        <f>'[1]p11'!$G$144</f>
        <v>0</v>
      </c>
      <c r="M54" s="434"/>
      <c r="N54" s="112" t="s">
        <v>244</v>
      </c>
      <c r="O54" s="433">
        <f>'[1]p11'!$J$144</f>
        <v>0</v>
      </c>
      <c r="P54" s="434"/>
      <c r="Q54" s="445"/>
      <c r="R54" s="445"/>
    </row>
    <row r="55" spans="1:18" ht="12.75">
      <c r="A55" s="388"/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445"/>
      <c r="R55" s="445"/>
    </row>
    <row r="56" spans="1:19" s="46" customFormat="1" ht="11.25" customHeight="1">
      <c r="A56" s="382" t="str">
        <f>T('[1]p12'!$C$13:$G$13)</f>
        <v>Claudianor Oliveira Alves</v>
      </c>
      <c r="B56" s="383"/>
      <c r="C56" s="383"/>
      <c r="D56" s="383"/>
      <c r="E56" s="384"/>
      <c r="F56" s="443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5"/>
      <c r="R56" s="445"/>
      <c r="S56" s="39"/>
    </row>
    <row r="57" spans="1:18" s="3" customFormat="1" ht="13.5" customHeight="1">
      <c r="A57" s="25" t="s">
        <v>73</v>
      </c>
      <c r="B57" s="386" t="str">
        <f>IF('[1]p12'!$A$140&lt;&gt;0,'[1]p12'!$A$140,"")</f>
        <v>Projeto Casadinho CNPq com USP-São Carlos e UNICAMP, Proc. 620150/2008-4</v>
      </c>
      <c r="C57" s="386"/>
      <c r="D57" s="386"/>
      <c r="E57" s="386"/>
      <c r="F57" s="386"/>
      <c r="G57" s="386"/>
      <c r="H57" s="386"/>
      <c r="I57" s="387"/>
      <c r="J57" s="382" t="s">
        <v>239</v>
      </c>
      <c r="K57" s="383"/>
      <c r="L57" s="111" t="str">
        <f>IF('[1]p12'!$I$140&lt;&gt;0,'[1]p12'!$I$140,"")</f>
        <v>CNPq</v>
      </c>
      <c r="M57" s="61" t="s">
        <v>238</v>
      </c>
      <c r="N57" s="446" t="str">
        <f>IF('[1]p12'!$K$140&lt;&gt;0,'[1]p12'!$K$140,"")</f>
        <v>Em andamento</v>
      </c>
      <c r="O57" s="446"/>
      <c r="P57" s="447"/>
      <c r="Q57" s="445"/>
      <c r="R57" s="445"/>
    </row>
    <row r="58" spans="1:18" s="3" customFormat="1" ht="13.5" customHeight="1">
      <c r="A58" s="25" t="s">
        <v>84</v>
      </c>
      <c r="B58" s="437" t="str">
        <f>IF('[1]p12'!$H$142&lt;&gt;0,'[1]p12'!$H$142,"")</f>
        <v>Coordenador</v>
      </c>
      <c r="C58" s="438"/>
      <c r="D58" s="450" t="s">
        <v>240</v>
      </c>
      <c r="E58" s="451"/>
      <c r="F58" s="452" t="str">
        <f>IF('[1]p12'!$A$142&lt;&gt;0,'[1]p12'!$A$142,"")</f>
        <v>Analise</v>
      </c>
      <c r="G58" s="452"/>
      <c r="H58" s="452"/>
      <c r="I58" s="452"/>
      <c r="J58" s="453"/>
      <c r="K58" s="25" t="s">
        <v>71</v>
      </c>
      <c r="L58" s="448">
        <f>IF('[1]p12'!$J$142&lt;&gt;0,'[1]p12'!$J$142,"")</f>
        <v>39816</v>
      </c>
      <c r="M58" s="449"/>
      <c r="N58" s="25" t="s">
        <v>72</v>
      </c>
      <c r="O58" s="448" t="str">
        <f>IF('[1]p12'!$K$142&lt;&gt;0,'[1]p12'!$K$142,"")</f>
        <v>28/02/12</v>
      </c>
      <c r="P58" s="449"/>
      <c r="Q58" s="445"/>
      <c r="R58" s="445"/>
    </row>
    <row r="59" spans="1:18" ht="12.75">
      <c r="A59" s="382" t="s">
        <v>241</v>
      </c>
      <c r="B59" s="383"/>
      <c r="C59" s="383"/>
      <c r="D59" s="433">
        <f>'[1]p12'!$A$144</f>
        <v>126000</v>
      </c>
      <c r="E59" s="434"/>
      <c r="F59" s="382" t="s">
        <v>242</v>
      </c>
      <c r="G59" s="383"/>
      <c r="H59" s="433">
        <f>'[1]p12'!$D$144</f>
        <v>50000</v>
      </c>
      <c r="I59" s="434"/>
      <c r="J59" s="382" t="s">
        <v>243</v>
      </c>
      <c r="K59" s="383"/>
      <c r="L59" s="433">
        <f>'[1]p12'!$G$144</f>
        <v>0</v>
      </c>
      <c r="M59" s="434"/>
      <c r="N59" s="112" t="s">
        <v>244</v>
      </c>
      <c r="O59" s="433">
        <f>'[1]p12'!$J$144</f>
        <v>0</v>
      </c>
      <c r="P59" s="434"/>
      <c r="Q59" s="445"/>
      <c r="R59" s="445"/>
    </row>
    <row r="60" spans="1:18" ht="12.7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445"/>
      <c r="R60" s="445"/>
    </row>
    <row r="61" spans="1:18" s="3" customFormat="1" ht="13.5" customHeight="1">
      <c r="A61" s="25" t="s">
        <v>73</v>
      </c>
      <c r="B61" s="386" t="str">
        <f>IF('[1]p12'!$A$147&lt;&gt;0,'[1]p12'!$A$147,"")</f>
        <v>Pesquisa em Equações Diferenciais Elípticas: Soluções Mult-Bump</v>
      </c>
      <c r="C61" s="386"/>
      <c r="D61" s="386"/>
      <c r="E61" s="386"/>
      <c r="F61" s="386"/>
      <c r="G61" s="386"/>
      <c r="H61" s="386"/>
      <c r="I61" s="387"/>
      <c r="J61" s="382" t="s">
        <v>239</v>
      </c>
      <c r="K61" s="383"/>
      <c r="L61" s="111">
        <f>IF('[1]p12'!$I$147&lt;&gt;0,'[1]p12'!$I$147,"")</f>
      </c>
      <c r="M61" s="61" t="s">
        <v>238</v>
      </c>
      <c r="N61" s="446" t="str">
        <f>IF('[1]p12'!$K$147&lt;&gt;0,'[1]p12'!$K$147,"")</f>
        <v>Em andamento</v>
      </c>
      <c r="O61" s="446"/>
      <c r="P61" s="447"/>
      <c r="Q61" s="445"/>
      <c r="R61" s="445"/>
    </row>
    <row r="62" spans="1:18" s="3" customFormat="1" ht="13.5" customHeight="1">
      <c r="A62" s="25" t="s">
        <v>84</v>
      </c>
      <c r="B62" s="437" t="str">
        <f>IF('[1]p12'!$H$149&lt;&gt;0,'[1]p12'!$H$149,"")</f>
        <v>Coordenador</v>
      </c>
      <c r="C62" s="438"/>
      <c r="D62" s="450" t="s">
        <v>240</v>
      </c>
      <c r="E62" s="451"/>
      <c r="F62" s="452" t="str">
        <f>IF('[1]p12'!$A$149&lt;&gt;0,'[1]p12'!$A$149,"")</f>
        <v>Análise</v>
      </c>
      <c r="G62" s="452"/>
      <c r="H62" s="452"/>
      <c r="I62" s="452"/>
      <c r="J62" s="453"/>
      <c r="K62" s="25" t="s">
        <v>71</v>
      </c>
      <c r="L62" s="448">
        <f>IF('[1]p12'!$J$149&lt;&gt;0,'[1]p12'!$J$149,"")</f>
        <v>38412</v>
      </c>
      <c r="M62" s="449"/>
      <c r="N62" s="25" t="s">
        <v>72</v>
      </c>
      <c r="O62" s="448">
        <f>IF('[1]p12'!$K$149&lt;&gt;0,'[1]p12'!$K$149,"")</f>
      </c>
      <c r="P62" s="449"/>
      <c r="Q62" s="445"/>
      <c r="R62" s="445"/>
    </row>
    <row r="63" spans="1:18" ht="12.75">
      <c r="A63" s="382" t="s">
        <v>241</v>
      </c>
      <c r="B63" s="383"/>
      <c r="C63" s="383"/>
      <c r="D63" s="433">
        <f>'[1]p12'!$A$151</f>
        <v>0</v>
      </c>
      <c r="E63" s="434"/>
      <c r="F63" s="382" t="s">
        <v>245</v>
      </c>
      <c r="G63" s="383"/>
      <c r="H63" s="433">
        <f>'[1]p12'!$D$151</f>
        <v>0</v>
      </c>
      <c r="I63" s="434"/>
      <c r="J63" s="382" t="s">
        <v>243</v>
      </c>
      <c r="K63" s="383"/>
      <c r="L63" s="433">
        <f>'[1]p12'!$G$151</f>
        <v>0</v>
      </c>
      <c r="M63" s="434"/>
      <c r="N63" s="112" t="s">
        <v>244</v>
      </c>
      <c r="O63" s="433">
        <f>'[1]p12'!$J$151</f>
        <v>0</v>
      </c>
      <c r="P63" s="434"/>
      <c r="Q63" s="445"/>
      <c r="R63" s="445"/>
    </row>
    <row r="64" spans="1:18" ht="12.75">
      <c r="A64" s="388"/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445"/>
      <c r="R64" s="445"/>
    </row>
    <row r="65" spans="1:18" s="3" customFormat="1" ht="13.5" customHeight="1">
      <c r="A65" s="25" t="s">
        <v>73</v>
      </c>
      <c r="B65" s="386" t="str">
        <f>IF('[1]p12'!$A$154&lt;&gt;0,'[1]p12'!$A$154,"")</f>
        <v>Existência de solução para uma classe de problemas elípticos sem a condição de Ambrosetti-Rabinowitz </v>
      </c>
      <c r="C65" s="386"/>
      <c r="D65" s="386"/>
      <c r="E65" s="386"/>
      <c r="F65" s="386"/>
      <c r="G65" s="386"/>
      <c r="H65" s="386"/>
      <c r="I65" s="387"/>
      <c r="J65" s="382" t="s">
        <v>239</v>
      </c>
      <c r="K65" s="383"/>
      <c r="L65" s="111">
        <f>IF('[1]p12'!$I$154&lt;&gt;0,'[1]p12'!$I$154,"")</f>
      </c>
      <c r="M65" s="61" t="s">
        <v>238</v>
      </c>
      <c r="N65" s="446" t="str">
        <f>IF('[1]p12'!$K$154&lt;&gt;0,'[1]p12'!$K$154,"")</f>
        <v>Em andamento</v>
      </c>
      <c r="O65" s="446"/>
      <c r="P65" s="447"/>
      <c r="Q65" s="445"/>
      <c r="R65" s="445"/>
    </row>
    <row r="66" spans="1:18" s="3" customFormat="1" ht="13.5" customHeight="1">
      <c r="A66" s="25" t="s">
        <v>84</v>
      </c>
      <c r="B66" s="437" t="str">
        <f>IF('[1]p12'!$H$156&lt;&gt;0,'[1]p12'!$H$156,"")</f>
        <v>Coordenador</v>
      </c>
      <c r="C66" s="438"/>
      <c r="D66" s="450" t="s">
        <v>240</v>
      </c>
      <c r="E66" s="451"/>
      <c r="F66" s="452" t="str">
        <f>IF('[1]p12'!$A$156&lt;&gt;0,'[1]p12'!$A$156,"")</f>
        <v>Análise </v>
      </c>
      <c r="G66" s="452"/>
      <c r="H66" s="452"/>
      <c r="I66" s="452"/>
      <c r="J66" s="453"/>
      <c r="K66" s="25" t="s">
        <v>71</v>
      </c>
      <c r="L66" s="448">
        <f>IF('[1]p12'!$J$156&lt;&gt;0,'[1]p12'!$J$156,"")</f>
        <v>40057</v>
      </c>
      <c r="M66" s="449"/>
      <c r="N66" s="25" t="s">
        <v>72</v>
      </c>
      <c r="O66" s="448">
        <f>IF('[1]p12'!$K$156&lt;&gt;0,'[1]p12'!$K$156,"")</f>
      </c>
      <c r="P66" s="449"/>
      <c r="Q66" s="445"/>
      <c r="R66" s="445"/>
    </row>
    <row r="67" spans="1:18" ht="12.75">
      <c r="A67" s="382" t="s">
        <v>241</v>
      </c>
      <c r="B67" s="383"/>
      <c r="C67" s="383"/>
      <c r="D67" s="433">
        <f>'[1]p12'!$A$158</f>
        <v>0</v>
      </c>
      <c r="E67" s="434"/>
      <c r="F67" s="382" t="s">
        <v>245</v>
      </c>
      <c r="G67" s="383"/>
      <c r="H67" s="433">
        <f>'[1]p12'!$D$158</f>
        <v>0</v>
      </c>
      <c r="I67" s="434"/>
      <c r="J67" s="382" t="s">
        <v>243</v>
      </c>
      <c r="K67" s="383"/>
      <c r="L67" s="433">
        <f>'[1]p12'!$G$158</f>
        <v>0</v>
      </c>
      <c r="M67" s="434"/>
      <c r="N67" s="112" t="s">
        <v>244</v>
      </c>
      <c r="O67" s="433">
        <f>'[1]p12'!$J$158</f>
        <v>0</v>
      </c>
      <c r="P67" s="434"/>
      <c r="Q67" s="445"/>
      <c r="R67" s="445"/>
    </row>
    <row r="68" spans="1:18" ht="12.75">
      <c r="A68" s="388"/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445"/>
      <c r="R68" s="445"/>
    </row>
    <row r="69" spans="1:18" s="3" customFormat="1" ht="13.5" customHeight="1">
      <c r="A69" s="25" t="s">
        <v>73</v>
      </c>
      <c r="B69" s="386" t="str">
        <f>IF('[1]p48'!$A$140&lt;&gt;0,'[1]p48'!$A$140,"")</f>
        <v>Pesquisa em problemas elipticos com crescimento critico exponencial</v>
      </c>
      <c r="C69" s="386"/>
      <c r="D69" s="386"/>
      <c r="E69" s="386"/>
      <c r="F69" s="386"/>
      <c r="G69" s="386"/>
      <c r="H69" s="386"/>
      <c r="I69" s="387"/>
      <c r="J69" s="382" t="s">
        <v>239</v>
      </c>
      <c r="K69" s="383"/>
      <c r="L69" s="111" t="str">
        <f>IF('[1]p48'!$I$140&lt;&gt;0,'[1]p48'!$I$140,"")</f>
        <v>Não há</v>
      </c>
      <c r="M69" s="61" t="s">
        <v>238</v>
      </c>
      <c r="N69" s="446" t="str">
        <f>IF('[1]p48'!$K$140&lt;&gt;0,'[1]p48'!$K$140,"")</f>
        <v>Em andamento</v>
      </c>
      <c r="O69" s="446"/>
      <c r="P69" s="447"/>
      <c r="Q69" s="445"/>
      <c r="R69" s="445"/>
    </row>
    <row r="70" spans="1:18" s="3" customFormat="1" ht="13.5" customHeight="1">
      <c r="A70" s="25" t="s">
        <v>84</v>
      </c>
      <c r="B70" s="437" t="str">
        <f>IF('[1]p48'!$H$142&lt;&gt;0,'[1]p48'!$H$142,"")</f>
        <v>Coordenador</v>
      </c>
      <c r="C70" s="438"/>
      <c r="D70" s="450" t="s">
        <v>240</v>
      </c>
      <c r="E70" s="451"/>
      <c r="F70" s="452" t="str">
        <f>IF('[1]p48'!$A$142&lt;&gt;0,'[1]p48'!$A$142,"")</f>
        <v>Equações elítptica com falta de compacidade</v>
      </c>
      <c r="G70" s="452"/>
      <c r="H70" s="452"/>
      <c r="I70" s="452"/>
      <c r="J70" s="453"/>
      <c r="K70" s="25" t="s">
        <v>71</v>
      </c>
      <c r="L70" s="448">
        <f>IF('[1]p48'!$J$142&lt;&gt;0,'[1]p48'!$J$142,"")</f>
        <v>39508</v>
      </c>
      <c r="M70" s="449"/>
      <c r="N70" s="25" t="s">
        <v>72</v>
      </c>
      <c r="O70" s="448">
        <f>IF('[1]p48'!$K$142&lt;&gt;0,'[1]p48'!$K$142,"")</f>
      </c>
      <c r="P70" s="449"/>
      <c r="Q70" s="445"/>
      <c r="R70" s="445"/>
    </row>
    <row r="71" spans="1:18" ht="12.75">
      <c r="A71" s="382" t="s">
        <v>241</v>
      </c>
      <c r="B71" s="383"/>
      <c r="C71" s="383"/>
      <c r="D71" s="433">
        <f>'[1]p48'!$A$144</f>
        <v>0</v>
      </c>
      <c r="E71" s="434"/>
      <c r="F71" s="382" t="s">
        <v>242</v>
      </c>
      <c r="G71" s="383"/>
      <c r="H71" s="433">
        <f>'[1]p48'!$D$144</f>
        <v>0</v>
      </c>
      <c r="I71" s="434"/>
      <c r="J71" s="382" t="s">
        <v>243</v>
      </c>
      <c r="K71" s="383"/>
      <c r="L71" s="433">
        <f>'[1]p48'!$G$144</f>
        <v>0</v>
      </c>
      <c r="M71" s="434"/>
      <c r="N71" s="112" t="s">
        <v>244</v>
      </c>
      <c r="O71" s="433">
        <f>'[1]p48'!$J$144</f>
        <v>0</v>
      </c>
      <c r="P71" s="434"/>
      <c r="Q71" s="445"/>
      <c r="R71" s="445"/>
    </row>
    <row r="72" spans="1:18" ht="12.75">
      <c r="A72" s="388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445"/>
      <c r="R72" s="445"/>
    </row>
    <row r="73" spans="1:18" s="3" customFormat="1" ht="13.5" customHeight="1">
      <c r="A73" s="25" t="s">
        <v>73</v>
      </c>
      <c r="B73" s="386" t="str">
        <f>IF('[1]p48'!$A$147&lt;&gt;0,'[1]p48'!$A$147,"")</f>
        <v>Pesquisa em problemas elipticos com funcional Localmente Lipschitziano</v>
      </c>
      <c r="C73" s="386"/>
      <c r="D73" s="386"/>
      <c r="E73" s="386"/>
      <c r="F73" s="386"/>
      <c r="G73" s="386"/>
      <c r="H73" s="386"/>
      <c r="I73" s="387"/>
      <c r="J73" s="382" t="s">
        <v>239</v>
      </c>
      <c r="K73" s="383"/>
      <c r="L73" s="111" t="str">
        <f>IF('[1]p48'!$I$147&lt;&gt;0,'[1]p48'!$I$147,"")</f>
        <v>Não há</v>
      </c>
      <c r="M73" s="61" t="s">
        <v>238</v>
      </c>
      <c r="N73" s="446" t="str">
        <f>IF('[1]p48'!$K$147&lt;&gt;0,'[1]p48'!$K$147,"")</f>
        <v>Em andamento</v>
      </c>
      <c r="O73" s="446"/>
      <c r="P73" s="447"/>
      <c r="Q73" s="445"/>
      <c r="R73" s="445"/>
    </row>
    <row r="74" spans="1:18" s="3" customFormat="1" ht="13.5" customHeight="1">
      <c r="A74" s="25" t="s">
        <v>84</v>
      </c>
      <c r="B74" s="437" t="str">
        <f>IF('[1]p48'!$H$149&lt;&gt;0,'[1]p48'!$H$149,"")</f>
        <v>Coordenador</v>
      </c>
      <c r="C74" s="438"/>
      <c r="D74" s="450" t="s">
        <v>240</v>
      </c>
      <c r="E74" s="451"/>
      <c r="F74" s="452" t="str">
        <f>IF('[1]p48'!$A$149&lt;&gt;0,'[1]p48'!$A$149,"")</f>
        <v>Equações elípticas com não-linearidade descontínua </v>
      </c>
      <c r="G74" s="452"/>
      <c r="H74" s="452"/>
      <c r="I74" s="452"/>
      <c r="J74" s="453"/>
      <c r="K74" s="25" t="s">
        <v>71</v>
      </c>
      <c r="L74" s="448">
        <f>IF('[1]p48'!$J$149&lt;&gt;0,'[1]p48'!$J$149,"")</f>
        <v>39873</v>
      </c>
      <c r="M74" s="449"/>
      <c r="N74" s="25" t="s">
        <v>72</v>
      </c>
      <c r="O74" s="448">
        <f>IF('[1]p48'!$K$149&lt;&gt;0,'[1]p48'!$K$149,"")</f>
      </c>
      <c r="P74" s="449"/>
      <c r="Q74" s="445"/>
      <c r="R74" s="445"/>
    </row>
    <row r="75" spans="1:18" ht="12.75">
      <c r="A75" s="382" t="s">
        <v>241</v>
      </c>
      <c r="B75" s="383"/>
      <c r="C75" s="383"/>
      <c r="D75" s="433">
        <f>'[1]p48'!$A$151</f>
        <v>0</v>
      </c>
      <c r="E75" s="434"/>
      <c r="F75" s="382" t="s">
        <v>245</v>
      </c>
      <c r="G75" s="383"/>
      <c r="H75" s="433">
        <f>'[1]p48'!$D$151</f>
        <v>0</v>
      </c>
      <c r="I75" s="434"/>
      <c r="J75" s="382" t="s">
        <v>243</v>
      </c>
      <c r="K75" s="383"/>
      <c r="L75" s="433">
        <f>'[1]p48'!$G$151</f>
        <v>0</v>
      </c>
      <c r="M75" s="434"/>
      <c r="N75" s="112" t="s">
        <v>244</v>
      </c>
      <c r="O75" s="433">
        <f>'[1]p48'!$J$151</f>
        <v>0</v>
      </c>
      <c r="P75" s="434"/>
      <c r="Q75" s="445"/>
      <c r="R75" s="445"/>
    </row>
    <row r="76" spans="1:18" ht="12.75">
      <c r="A76" s="388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445"/>
      <c r="R76" s="445"/>
    </row>
    <row r="77" spans="1:18" s="3" customFormat="1" ht="13.5" customHeight="1">
      <c r="A77" s="25" t="s">
        <v>73</v>
      </c>
      <c r="B77" s="386" t="str">
        <f>IF('[1]p48'!$A$154&lt;&gt;0,'[1]p48'!$A$154,"")</f>
        <v>Part. no Progr. Interdepartamental de Tec. em Petr. e Gás  ANP/PRH-25</v>
      </c>
      <c r="C77" s="386"/>
      <c r="D77" s="386"/>
      <c r="E77" s="386"/>
      <c r="F77" s="386"/>
      <c r="G77" s="386"/>
      <c r="H77" s="386"/>
      <c r="I77" s="387"/>
      <c r="J77" s="382" t="s">
        <v>239</v>
      </c>
      <c r="K77" s="383"/>
      <c r="L77" s="111" t="str">
        <f>IF('[1]p48'!$I$154&lt;&gt;0,'[1]p48'!$I$154,"")</f>
        <v>ANP</v>
      </c>
      <c r="M77" s="61" t="s">
        <v>238</v>
      </c>
      <c r="N77" s="446" t="str">
        <f>IF('[1]p48'!$K$154&lt;&gt;0,'[1]p48'!$K$154,"")</f>
        <v>Em andamento</v>
      </c>
      <c r="O77" s="446"/>
      <c r="P77" s="447"/>
      <c r="Q77" s="445"/>
      <c r="R77" s="445"/>
    </row>
    <row r="78" spans="1:18" s="3" customFormat="1" ht="13.5" customHeight="1">
      <c r="A78" s="25" t="s">
        <v>84</v>
      </c>
      <c r="B78" s="437">
        <f>IF('[1]p48'!$H$156&lt;&gt;0,'[1]p48'!$H$156,"")</f>
      </c>
      <c r="C78" s="438"/>
      <c r="D78" s="450" t="s">
        <v>240</v>
      </c>
      <c r="E78" s="451"/>
      <c r="F78" s="452">
        <f>IF('[1]p48'!$A$156&lt;&gt;0,'[1]p48'!$A$156,"")</f>
      </c>
      <c r="G78" s="452"/>
      <c r="H78" s="452"/>
      <c r="I78" s="452"/>
      <c r="J78" s="453"/>
      <c r="K78" s="25" t="s">
        <v>71</v>
      </c>
      <c r="L78" s="448">
        <f>IF('[1]p48'!$J$156&lt;&gt;0,'[1]p48'!$J$156,"")</f>
      </c>
      <c r="M78" s="449"/>
      <c r="N78" s="25" t="s">
        <v>72</v>
      </c>
      <c r="O78" s="448">
        <f>IF('[1]p48'!$K$156&lt;&gt;0,'[1]p48'!$K$156,"")</f>
      </c>
      <c r="P78" s="449"/>
      <c r="Q78" s="445"/>
      <c r="R78" s="445"/>
    </row>
    <row r="79" spans="1:18" ht="12.75">
      <c r="A79" s="382" t="s">
        <v>241</v>
      </c>
      <c r="B79" s="383"/>
      <c r="C79" s="383"/>
      <c r="D79" s="433">
        <f>'[1]p48'!$A$158</f>
        <v>0</v>
      </c>
      <c r="E79" s="434"/>
      <c r="F79" s="382" t="s">
        <v>245</v>
      </c>
      <c r="G79" s="383"/>
      <c r="H79" s="433">
        <f>'[1]p48'!$D$158</f>
        <v>0</v>
      </c>
      <c r="I79" s="434"/>
      <c r="J79" s="382" t="s">
        <v>243</v>
      </c>
      <c r="K79" s="383"/>
      <c r="L79" s="433">
        <f>'[1]p48'!$G$158</f>
        <v>0</v>
      </c>
      <c r="M79" s="434"/>
      <c r="N79" s="112" t="s">
        <v>244</v>
      </c>
      <c r="O79" s="433">
        <f>'[1]p48'!$J$158</f>
        <v>0</v>
      </c>
      <c r="P79" s="434"/>
      <c r="Q79" s="445"/>
      <c r="R79" s="445"/>
    </row>
    <row r="80" spans="1:18" ht="12.75">
      <c r="A80" s="388"/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445"/>
      <c r="R80" s="445"/>
    </row>
    <row r="81" spans="1:19" s="46" customFormat="1" ht="11.25" customHeight="1">
      <c r="A81" s="382" t="str">
        <f>T('[1]p13'!$C$13:$G$13)</f>
        <v>Daniel Cordeiro de Morais Filho</v>
      </c>
      <c r="B81" s="383"/>
      <c r="C81" s="383"/>
      <c r="D81" s="383"/>
      <c r="E81" s="384"/>
      <c r="F81" s="443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5"/>
      <c r="R81" s="445"/>
      <c r="S81" s="39"/>
    </row>
    <row r="82" spans="1:18" s="3" customFormat="1" ht="13.5" customHeight="1">
      <c r="A82" s="25" t="s">
        <v>73</v>
      </c>
      <c r="B82" s="386" t="str">
        <f>IF('[1]p13'!$A$140&lt;&gt;0,'[1]p13'!$A$140,"")</f>
        <v>Estudos em EDP Elípticas</v>
      </c>
      <c r="C82" s="386"/>
      <c r="D82" s="386"/>
      <c r="E82" s="386"/>
      <c r="F82" s="386"/>
      <c r="G82" s="386"/>
      <c r="H82" s="386"/>
      <c r="I82" s="387"/>
      <c r="J82" s="382" t="s">
        <v>239</v>
      </c>
      <c r="K82" s="383"/>
      <c r="L82" s="111" t="str">
        <f>IF('[1]p13'!$I$140&lt;&gt;0,'[1]p13'!$I$140,"")</f>
        <v>CNPq</v>
      </c>
      <c r="M82" s="61" t="s">
        <v>238</v>
      </c>
      <c r="N82" s="446" t="str">
        <f>IF('[1]p13'!$K$140&lt;&gt;0,'[1]p13'!$K$140,"")</f>
        <v>Em andamento</v>
      </c>
      <c r="O82" s="446"/>
      <c r="P82" s="447"/>
      <c r="Q82" s="445"/>
      <c r="R82" s="445"/>
    </row>
    <row r="83" spans="1:18" s="3" customFormat="1" ht="13.5" customHeight="1">
      <c r="A83" s="25" t="s">
        <v>84</v>
      </c>
      <c r="B83" s="437" t="str">
        <f>IF('[1]p13'!$H$142&lt;&gt;0,'[1]p13'!$H$142,"")</f>
        <v>Participante</v>
      </c>
      <c r="C83" s="438"/>
      <c r="D83" s="450" t="s">
        <v>240</v>
      </c>
      <c r="E83" s="451"/>
      <c r="F83" s="452">
        <f>IF('[1]p13'!$A$142&lt;&gt;0,'[1]p13'!$A$142,"")</f>
      </c>
      <c r="G83" s="452"/>
      <c r="H83" s="452"/>
      <c r="I83" s="452"/>
      <c r="J83" s="453"/>
      <c r="K83" s="25" t="s">
        <v>71</v>
      </c>
      <c r="L83" s="448">
        <f>IF('[1]p13'!$J$142&lt;&gt;0,'[1]p13'!$J$142,"")</f>
        <v>38777</v>
      </c>
      <c r="M83" s="449"/>
      <c r="N83" s="25" t="s">
        <v>72</v>
      </c>
      <c r="O83" s="448">
        <f>IF('[1]p13'!$K$142&lt;&gt;0,'[1]p13'!$K$142,"")</f>
      </c>
      <c r="P83" s="449"/>
      <c r="Q83" s="445"/>
      <c r="R83" s="445"/>
    </row>
    <row r="84" spans="1:18" ht="12.75">
      <c r="A84" s="382" t="s">
        <v>241</v>
      </c>
      <c r="B84" s="383"/>
      <c r="C84" s="383"/>
      <c r="D84" s="433">
        <f>'[1]p13'!$A$144</f>
        <v>0</v>
      </c>
      <c r="E84" s="434"/>
      <c r="F84" s="382" t="s">
        <v>242</v>
      </c>
      <c r="G84" s="383"/>
      <c r="H84" s="433">
        <f>'[1]p13'!$D$144</f>
        <v>0</v>
      </c>
      <c r="I84" s="434"/>
      <c r="J84" s="382" t="s">
        <v>243</v>
      </c>
      <c r="K84" s="383"/>
      <c r="L84" s="433">
        <f>'[1]p13'!$G$144</f>
        <v>0</v>
      </c>
      <c r="M84" s="434"/>
      <c r="N84" s="112" t="s">
        <v>244</v>
      </c>
      <c r="O84" s="433">
        <f>'[1]p13'!$J$144</f>
        <v>0</v>
      </c>
      <c r="P84" s="434"/>
      <c r="Q84" s="445"/>
      <c r="R84" s="445"/>
    </row>
    <row r="85" spans="1:18" ht="12.75">
      <c r="A85" s="388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445"/>
      <c r="R85" s="445"/>
    </row>
    <row r="86" spans="1:18" s="3" customFormat="1" ht="13.5" customHeight="1">
      <c r="A86" s="25" t="s">
        <v>73</v>
      </c>
      <c r="B86" s="386" t="str">
        <f>IF('[1]p13'!$A$154&lt;&gt;0,'[1]p13'!$A$154,"")</f>
        <v>Projeto Casadinho CNPq, Proc. 620150/2008-4 (Coordenação Claudianor)</v>
      </c>
      <c r="C86" s="386"/>
      <c r="D86" s="386"/>
      <c r="E86" s="386"/>
      <c r="F86" s="386"/>
      <c r="G86" s="386"/>
      <c r="H86" s="386"/>
      <c r="I86" s="387"/>
      <c r="J86" s="382" t="s">
        <v>239</v>
      </c>
      <c r="K86" s="383"/>
      <c r="L86" s="111" t="str">
        <f>IF('[1]p13'!$I$154&lt;&gt;0,'[1]p13'!$I$154,"")</f>
        <v>CNPq</v>
      </c>
      <c r="M86" s="61" t="s">
        <v>238</v>
      </c>
      <c r="N86" s="446" t="str">
        <f>IF('[1]p13'!$K$154&lt;&gt;0,'[1]p13'!$K$154,"")</f>
        <v>Em andamento</v>
      </c>
      <c r="O86" s="446"/>
      <c r="P86" s="447"/>
      <c r="Q86" s="445"/>
      <c r="R86" s="445"/>
    </row>
    <row r="87" spans="1:18" s="3" customFormat="1" ht="13.5" customHeight="1">
      <c r="A87" s="25" t="s">
        <v>84</v>
      </c>
      <c r="B87" s="437" t="str">
        <f>IF('[1]p13'!$H$156&lt;&gt;0,'[1]p13'!$H$156,"")</f>
        <v>Participante</v>
      </c>
      <c r="C87" s="438"/>
      <c r="D87" s="450" t="s">
        <v>240</v>
      </c>
      <c r="E87" s="451"/>
      <c r="F87" s="452" t="str">
        <f>IF('[1]p13'!$A$156&lt;&gt;0,'[1]p13'!$A$156,"")</f>
        <v>Análise</v>
      </c>
      <c r="G87" s="452"/>
      <c r="H87" s="452"/>
      <c r="I87" s="452"/>
      <c r="J87" s="453"/>
      <c r="K87" s="25" t="s">
        <v>71</v>
      </c>
      <c r="L87" s="448">
        <f>IF('[1]p13'!$J$156&lt;&gt;0,'[1]p13'!$J$156,"")</f>
        <v>39816</v>
      </c>
      <c r="M87" s="449"/>
      <c r="N87" s="25" t="s">
        <v>72</v>
      </c>
      <c r="O87" s="448" t="str">
        <f>IF('[1]p13'!$K$156&lt;&gt;0,'[1]p13'!$K$156,"")</f>
        <v>28/02/12</v>
      </c>
      <c r="P87" s="449"/>
      <c r="Q87" s="445"/>
      <c r="R87" s="445"/>
    </row>
    <row r="88" spans="1:18" ht="12.75">
      <c r="A88" s="382" t="s">
        <v>241</v>
      </c>
      <c r="B88" s="383"/>
      <c r="C88" s="383"/>
      <c r="D88" s="433">
        <f>'[1]p13'!$A$158</f>
        <v>0</v>
      </c>
      <c r="E88" s="434"/>
      <c r="F88" s="382" t="s">
        <v>245</v>
      </c>
      <c r="G88" s="383"/>
      <c r="H88" s="433">
        <f>'[1]p13'!$D$158</f>
        <v>0</v>
      </c>
      <c r="I88" s="434"/>
      <c r="J88" s="382" t="s">
        <v>243</v>
      </c>
      <c r="K88" s="383"/>
      <c r="L88" s="433">
        <f>'[1]p13'!$G$158</f>
        <v>0</v>
      </c>
      <c r="M88" s="434"/>
      <c r="N88" s="112" t="s">
        <v>244</v>
      </c>
      <c r="O88" s="433">
        <f>'[1]p13'!$J$158</f>
        <v>0</v>
      </c>
      <c r="P88" s="434"/>
      <c r="Q88" s="445"/>
      <c r="R88" s="445"/>
    </row>
    <row r="89" spans="1:18" ht="12.75">
      <c r="A89" s="388"/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445"/>
      <c r="R89" s="445"/>
    </row>
    <row r="90" spans="1:19" s="46" customFormat="1" ht="11.25" customHeight="1">
      <c r="A90" s="382" t="str">
        <f>T('[1]p15'!$C$13:$G$13)</f>
        <v>Diogo Diniz Pereira da Silva e Silva</v>
      </c>
      <c r="B90" s="383"/>
      <c r="C90" s="383"/>
      <c r="D90" s="383"/>
      <c r="E90" s="384"/>
      <c r="F90" s="443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5"/>
      <c r="R90" s="445"/>
      <c r="S90" s="39"/>
    </row>
    <row r="91" spans="1:18" s="3" customFormat="1" ht="13.5" customHeight="1">
      <c r="A91" s="25" t="s">
        <v>73</v>
      </c>
      <c r="B91" s="386" t="str">
        <f>IF('[1]p15'!$A$140&lt;&gt;0,'[1]p15'!$A$140,"")</f>
        <v>Identidades Polinomiais em Álgebras não-Associativas</v>
      </c>
      <c r="C91" s="386"/>
      <c r="D91" s="386"/>
      <c r="E91" s="386"/>
      <c r="F91" s="386"/>
      <c r="G91" s="386"/>
      <c r="H91" s="386"/>
      <c r="I91" s="387"/>
      <c r="J91" s="382" t="s">
        <v>239</v>
      </c>
      <c r="K91" s="383"/>
      <c r="L91" s="111" t="str">
        <f>IF('[1]p15'!$I$140&lt;&gt;0,'[1]p15'!$I$140,"")</f>
        <v>FAPESP</v>
      </c>
      <c r="M91" s="61" t="s">
        <v>238</v>
      </c>
      <c r="N91" s="446" t="str">
        <f>IF('[1]p15'!$K$140&lt;&gt;0,'[1]p15'!$K$140,"")</f>
        <v>Em andamento</v>
      </c>
      <c r="O91" s="446"/>
      <c r="P91" s="447"/>
      <c r="Q91" s="445"/>
      <c r="R91" s="445"/>
    </row>
    <row r="92" spans="1:18" s="3" customFormat="1" ht="13.5" customHeight="1">
      <c r="A92" s="25" t="s">
        <v>84</v>
      </c>
      <c r="B92" s="437" t="str">
        <f>IF('[1]p15'!$H$142&lt;&gt;0,'[1]p15'!$H$142,"")</f>
        <v>Participante</v>
      </c>
      <c r="C92" s="438"/>
      <c r="D92" s="450" t="s">
        <v>240</v>
      </c>
      <c r="E92" s="451"/>
      <c r="F92" s="452" t="str">
        <f>IF('[1]p15'!$A$142&lt;&gt;0,'[1]p15'!$A$142,"")</f>
        <v>Teoria de Anéis, Álgebra não-Comutativa, Álgebras com Identidades Polinomiais</v>
      </c>
      <c r="G92" s="452"/>
      <c r="H92" s="452"/>
      <c r="I92" s="452"/>
      <c r="J92" s="453"/>
      <c r="K92" s="25" t="s">
        <v>71</v>
      </c>
      <c r="L92" s="448">
        <f>IF('[1]p15'!$J$142&lt;&gt;0,'[1]p15'!$J$142,"")</f>
        <v>39295</v>
      </c>
      <c r="M92" s="449"/>
      <c r="N92" s="25" t="s">
        <v>72</v>
      </c>
      <c r="O92" s="448">
        <f>IF('[1]p15'!$K$142&lt;&gt;0,'[1]p15'!$K$142,"")</f>
        <v>40532</v>
      </c>
      <c r="P92" s="449"/>
      <c r="Q92" s="445"/>
      <c r="R92" s="445"/>
    </row>
    <row r="93" spans="1:18" ht="12.75">
      <c r="A93" s="382" t="s">
        <v>241</v>
      </c>
      <c r="B93" s="383"/>
      <c r="C93" s="383"/>
      <c r="D93" s="433">
        <f>'[1]p15'!$A$144</f>
        <v>0</v>
      </c>
      <c r="E93" s="434"/>
      <c r="F93" s="382" t="s">
        <v>242</v>
      </c>
      <c r="G93" s="383"/>
      <c r="H93" s="433">
        <f>'[1]p15'!$D$144</f>
        <v>0</v>
      </c>
      <c r="I93" s="434"/>
      <c r="J93" s="382" t="s">
        <v>243</v>
      </c>
      <c r="K93" s="383"/>
      <c r="L93" s="433">
        <f>'[1]p15'!$G$144</f>
        <v>0</v>
      </c>
      <c r="M93" s="434"/>
      <c r="N93" s="112" t="s">
        <v>244</v>
      </c>
      <c r="O93" s="433">
        <f>'[1]p15'!$J$144</f>
        <v>0</v>
      </c>
      <c r="P93" s="434"/>
      <c r="Q93" s="445"/>
      <c r="R93" s="445"/>
    </row>
    <row r="94" spans="1:18" ht="12.75">
      <c r="A94" s="388"/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445"/>
      <c r="R94" s="445"/>
    </row>
    <row r="95" spans="1:19" s="46" customFormat="1" ht="11.25" customHeight="1">
      <c r="A95" s="382" t="str">
        <f>T('[1]p16'!$C$13:$G$13)</f>
        <v>Fernanda Ester Camillo Camargo</v>
      </c>
      <c r="B95" s="383"/>
      <c r="C95" s="383"/>
      <c r="D95" s="383"/>
      <c r="E95" s="384"/>
      <c r="F95" s="443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5"/>
      <c r="R95" s="445"/>
      <c r="S95" s="39"/>
    </row>
    <row r="96" spans="1:18" s="3" customFormat="1" ht="13.5" customHeight="1">
      <c r="A96" s="25" t="s">
        <v>73</v>
      </c>
      <c r="B96" s="386" t="str">
        <f>IF('[1]p16'!$A$140&lt;&gt;0,'[1]p16'!$A$140,"")</f>
        <v>Classificação de Hipersuperficies em Variedades de Lorentz</v>
      </c>
      <c r="C96" s="386"/>
      <c r="D96" s="386"/>
      <c r="E96" s="386"/>
      <c r="F96" s="386"/>
      <c r="G96" s="386"/>
      <c r="H96" s="386"/>
      <c r="I96" s="387"/>
      <c r="J96" s="382" t="s">
        <v>239</v>
      </c>
      <c r="K96" s="383"/>
      <c r="L96" s="111">
        <f>IF('[1]p16'!$I$140&lt;&gt;0,'[1]p16'!$I$140,"")</f>
      </c>
      <c r="M96" s="61" t="s">
        <v>238</v>
      </c>
      <c r="N96" s="446" t="str">
        <f>IF('[1]p16'!$K$140&lt;&gt;0,'[1]p16'!$K$140,"")</f>
        <v>Em andamento</v>
      </c>
      <c r="O96" s="446"/>
      <c r="P96" s="447"/>
      <c r="Q96" s="445"/>
      <c r="R96" s="445"/>
    </row>
    <row r="97" spans="1:18" s="3" customFormat="1" ht="13.5" customHeight="1">
      <c r="A97" s="25" t="s">
        <v>84</v>
      </c>
      <c r="B97" s="437" t="str">
        <f>IF('[1]p16'!$H$142&lt;&gt;0,'[1]p16'!$H$142,"")</f>
        <v>Participante</v>
      </c>
      <c r="C97" s="438"/>
      <c r="D97" s="450" t="s">
        <v>240</v>
      </c>
      <c r="E97" s="451"/>
      <c r="F97" s="452" t="str">
        <f>IF('[1]p16'!$A$142&lt;&gt;0,'[1]p16'!$A$142,"")</f>
        <v>Geometria Diferencial</v>
      </c>
      <c r="G97" s="452"/>
      <c r="H97" s="452"/>
      <c r="I97" s="452"/>
      <c r="J97" s="453"/>
      <c r="K97" s="25" t="s">
        <v>71</v>
      </c>
      <c r="L97" s="448">
        <f>IF('[1]p16'!$J$142&lt;&gt;0,'[1]p16'!$J$142,"")</f>
        <v>39836</v>
      </c>
      <c r="M97" s="449"/>
      <c r="N97" s="25" t="s">
        <v>72</v>
      </c>
      <c r="O97" s="448">
        <f>IF('[1]p16'!$K$142&lt;&gt;0,'[1]p16'!$K$142,"")</f>
      </c>
      <c r="P97" s="449"/>
      <c r="Q97" s="445"/>
      <c r="R97" s="445"/>
    </row>
    <row r="98" spans="1:18" ht="12.75">
      <c r="A98" s="382" t="s">
        <v>241</v>
      </c>
      <c r="B98" s="383"/>
      <c r="C98" s="383"/>
      <c r="D98" s="433">
        <f>'[1]p16'!$A$144</f>
        <v>0</v>
      </c>
      <c r="E98" s="434"/>
      <c r="F98" s="382" t="s">
        <v>242</v>
      </c>
      <c r="G98" s="383"/>
      <c r="H98" s="433">
        <f>'[1]p16'!$D$144</f>
        <v>0</v>
      </c>
      <c r="I98" s="434"/>
      <c r="J98" s="382" t="s">
        <v>243</v>
      </c>
      <c r="K98" s="383"/>
      <c r="L98" s="433">
        <f>'[1]p16'!$G$144</f>
        <v>0</v>
      </c>
      <c r="M98" s="434"/>
      <c r="N98" s="112" t="s">
        <v>244</v>
      </c>
      <c r="O98" s="433">
        <f>'[1]p16'!$J$144</f>
        <v>0</v>
      </c>
      <c r="P98" s="434"/>
      <c r="Q98" s="445"/>
      <c r="R98" s="445"/>
    </row>
    <row r="99" spans="1:18" ht="12.75">
      <c r="A99" s="388"/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445"/>
      <c r="R99" s="445"/>
    </row>
    <row r="100" spans="1:18" s="3" customFormat="1" ht="13.5" customHeight="1">
      <c r="A100" s="25" t="s">
        <v>73</v>
      </c>
      <c r="B100" s="386" t="str">
        <f>IF('[1]p16'!$A$147&lt;&gt;0,'[1]p16'!$A$147,"")</f>
        <v>Propriedades das Curvaturas de Ordem Superior de Hipersuperfícies Tipo-Espaço</v>
      </c>
      <c r="C100" s="386"/>
      <c r="D100" s="386"/>
      <c r="E100" s="386"/>
      <c r="F100" s="386"/>
      <c r="G100" s="386"/>
      <c r="H100" s="386"/>
      <c r="I100" s="387"/>
      <c r="J100" s="382" t="s">
        <v>239</v>
      </c>
      <c r="K100" s="383"/>
      <c r="L100" s="111" t="str">
        <f>IF('[1]p16'!$I$147&lt;&gt;0,'[1]p16'!$I$147,"")</f>
        <v>FAPESQ</v>
      </c>
      <c r="M100" s="61" t="s">
        <v>238</v>
      </c>
      <c r="N100" s="446" t="str">
        <f>IF('[1]p16'!$K$147&lt;&gt;0,'[1]p16'!$K$147,"")</f>
        <v>Em andamento</v>
      </c>
      <c r="O100" s="446"/>
      <c r="P100" s="447"/>
      <c r="Q100" s="445"/>
      <c r="R100" s="445"/>
    </row>
    <row r="101" spans="1:18" s="3" customFormat="1" ht="13.5" customHeight="1">
      <c r="A101" s="25" t="s">
        <v>84</v>
      </c>
      <c r="B101" s="437" t="str">
        <f>IF('[1]p16'!$H$149&lt;&gt;0,'[1]p16'!$H$149,"")</f>
        <v>Participante</v>
      </c>
      <c r="C101" s="438"/>
      <c r="D101" s="450" t="s">
        <v>240</v>
      </c>
      <c r="E101" s="451"/>
      <c r="F101" s="452" t="str">
        <f>IF('[1]p16'!$A$149&lt;&gt;0,'[1]p16'!$A$149,"")</f>
        <v>Geometria Diferencial</v>
      </c>
      <c r="G101" s="452"/>
      <c r="H101" s="452"/>
      <c r="I101" s="452"/>
      <c r="J101" s="453"/>
      <c r="K101" s="25" t="s">
        <v>71</v>
      </c>
      <c r="L101" s="448">
        <f>IF('[1]p16'!$J$149&lt;&gt;0,'[1]p16'!$J$149,"")</f>
        <v>39630</v>
      </c>
      <c r="M101" s="449"/>
      <c r="N101" s="25" t="s">
        <v>72</v>
      </c>
      <c r="O101" s="448">
        <f>IF('[1]p16'!$K$149&lt;&gt;0,'[1]p16'!$K$149,"")</f>
        <v>40451</v>
      </c>
      <c r="P101" s="449"/>
      <c r="Q101" s="445"/>
      <c r="R101" s="445"/>
    </row>
    <row r="102" spans="1:18" ht="12.75">
      <c r="A102" s="382" t="s">
        <v>241</v>
      </c>
      <c r="B102" s="383"/>
      <c r="C102" s="383"/>
      <c r="D102" s="433">
        <f>'[1]p16'!$A$151</f>
        <v>0</v>
      </c>
      <c r="E102" s="434"/>
      <c r="F102" s="382" t="s">
        <v>245</v>
      </c>
      <c r="G102" s="383"/>
      <c r="H102" s="433">
        <f>'[1]p16'!$D$151</f>
        <v>0</v>
      </c>
      <c r="I102" s="434"/>
      <c r="J102" s="382" t="s">
        <v>243</v>
      </c>
      <c r="K102" s="383"/>
      <c r="L102" s="433">
        <f>'[1]p16'!$G$151</f>
        <v>0</v>
      </c>
      <c r="M102" s="434"/>
      <c r="N102" s="112" t="s">
        <v>244</v>
      </c>
      <c r="O102" s="433">
        <f>'[1]p16'!$J$151</f>
        <v>0</v>
      </c>
      <c r="P102" s="434"/>
      <c r="Q102" s="445"/>
      <c r="R102" s="445"/>
    </row>
    <row r="103" spans="1:18" ht="12.75">
      <c r="A103" s="388"/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445"/>
      <c r="R103" s="445"/>
    </row>
    <row r="104" spans="1:18" s="3" customFormat="1" ht="13.5" customHeight="1">
      <c r="A104" s="25" t="s">
        <v>73</v>
      </c>
      <c r="B104" s="386" t="str">
        <f>IF('[1]p16'!$A$154&lt;&gt;0,'[1]p16'!$A$154,"")</f>
        <v>Imersões Isométricas em Ambientes Semi-Riemannianos</v>
      </c>
      <c r="C104" s="386"/>
      <c r="D104" s="386"/>
      <c r="E104" s="386"/>
      <c r="F104" s="386"/>
      <c r="G104" s="386"/>
      <c r="H104" s="386"/>
      <c r="I104" s="387"/>
      <c r="J104" s="382" t="s">
        <v>239</v>
      </c>
      <c r="K104" s="383"/>
      <c r="L104" s="111" t="str">
        <f>IF('[1]p16'!$I$154&lt;&gt;0,'[1]p16'!$I$154,"")</f>
        <v>CNPq</v>
      </c>
      <c r="M104" s="61" t="s">
        <v>238</v>
      </c>
      <c r="N104" s="446" t="str">
        <f>IF('[1]p16'!$K$154&lt;&gt;0,'[1]p16'!$K$154,"")</f>
        <v>Em andamento</v>
      </c>
      <c r="O104" s="446"/>
      <c r="P104" s="447"/>
      <c r="Q104" s="445"/>
      <c r="R104" s="445"/>
    </row>
    <row r="105" spans="1:18" s="3" customFormat="1" ht="13.5" customHeight="1">
      <c r="A105" s="25" t="s">
        <v>84</v>
      </c>
      <c r="B105" s="437" t="str">
        <f>IF('[1]p16'!$H$156&lt;&gt;0,'[1]p16'!$H$156,"")</f>
        <v>Participante</v>
      </c>
      <c r="C105" s="438"/>
      <c r="D105" s="450" t="s">
        <v>240</v>
      </c>
      <c r="E105" s="451"/>
      <c r="F105" s="452" t="str">
        <f>IF('[1]p16'!$A$156&lt;&gt;0,'[1]p16'!$A$156,"")</f>
        <v>Geometria Diferencial</v>
      </c>
      <c r="G105" s="452"/>
      <c r="H105" s="452"/>
      <c r="I105" s="452"/>
      <c r="J105" s="453"/>
      <c r="K105" s="25" t="s">
        <v>71</v>
      </c>
      <c r="L105" s="448">
        <f>IF('[1]p16'!$J$156&lt;&gt;0,'[1]p16'!$J$156,"")</f>
        <v>39661</v>
      </c>
      <c r="M105" s="449"/>
      <c r="N105" s="25" t="s">
        <v>72</v>
      </c>
      <c r="O105" s="448">
        <f>IF('[1]p16'!$K$156&lt;&gt;0,'[1]p16'!$K$156,"")</f>
      </c>
      <c r="P105" s="449"/>
      <c r="Q105" s="445"/>
      <c r="R105" s="445"/>
    </row>
    <row r="106" spans="1:18" ht="12.75">
      <c r="A106" s="382" t="s">
        <v>241</v>
      </c>
      <c r="B106" s="383"/>
      <c r="C106" s="383"/>
      <c r="D106" s="433">
        <f>'[1]p16'!$A$158</f>
        <v>0</v>
      </c>
      <c r="E106" s="434"/>
      <c r="F106" s="382" t="s">
        <v>245</v>
      </c>
      <c r="G106" s="383"/>
      <c r="H106" s="433">
        <f>'[1]p16'!$D$158</f>
        <v>0</v>
      </c>
      <c r="I106" s="434"/>
      <c r="J106" s="382" t="s">
        <v>243</v>
      </c>
      <c r="K106" s="383"/>
      <c r="L106" s="433">
        <f>'[1]p16'!$G$158</f>
        <v>0</v>
      </c>
      <c r="M106" s="434"/>
      <c r="N106" s="112" t="s">
        <v>244</v>
      </c>
      <c r="O106" s="433">
        <f>'[1]p16'!$J$158</f>
        <v>0</v>
      </c>
      <c r="P106" s="434"/>
      <c r="Q106" s="445"/>
      <c r="R106" s="445"/>
    </row>
    <row r="107" spans="1:18" ht="12.75">
      <c r="A107" s="388"/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445"/>
      <c r="R107" s="445"/>
    </row>
    <row r="108" spans="1:19" s="46" customFormat="1" ht="11.25" customHeight="1">
      <c r="A108" s="382" t="str">
        <f>T('[1]p18'!$C$13:$G$13)</f>
        <v>Francisco Antônio Morais de Souza</v>
      </c>
      <c r="B108" s="383"/>
      <c r="C108" s="383"/>
      <c r="D108" s="383"/>
      <c r="E108" s="384"/>
      <c r="F108" s="443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5"/>
      <c r="R108" s="445"/>
      <c r="S108" s="39"/>
    </row>
    <row r="109" spans="1:18" s="3" customFormat="1" ht="13.5" customHeight="1">
      <c r="A109" s="25" t="s">
        <v>73</v>
      </c>
      <c r="B109" s="386" t="str">
        <f>IF('[1]p18'!$A$140&lt;&gt;0,'[1]p18'!$A$140,"")</f>
        <v>Diagnóstico em Modelos de Regressão</v>
      </c>
      <c r="C109" s="386"/>
      <c r="D109" s="386"/>
      <c r="E109" s="386"/>
      <c r="F109" s="386"/>
      <c r="G109" s="386"/>
      <c r="H109" s="386"/>
      <c r="I109" s="387"/>
      <c r="J109" s="382" t="s">
        <v>239</v>
      </c>
      <c r="K109" s="383"/>
      <c r="L109" s="111" t="str">
        <f>IF('[1]p18'!$I$140&lt;&gt;0,'[1]p18'!$I$140,"")</f>
        <v>Não há</v>
      </c>
      <c r="M109" s="61" t="s">
        <v>238</v>
      </c>
      <c r="N109" s="446" t="str">
        <f>IF('[1]p18'!$K$140&lt;&gt;0,'[1]p18'!$K$140,"")</f>
        <v>Em andamento</v>
      </c>
      <c r="O109" s="446"/>
      <c r="P109" s="447"/>
      <c r="Q109" s="445"/>
      <c r="R109" s="445"/>
    </row>
    <row r="110" spans="1:18" s="3" customFormat="1" ht="13.5" customHeight="1">
      <c r="A110" s="25" t="s">
        <v>84</v>
      </c>
      <c r="B110" s="437" t="str">
        <f>IF('[1]p18'!$H$142&lt;&gt;0,'[1]p18'!$H$142,"")</f>
        <v>Coordenador</v>
      </c>
      <c r="C110" s="438"/>
      <c r="D110" s="450" t="s">
        <v>240</v>
      </c>
      <c r="E110" s="451"/>
      <c r="F110" s="452" t="str">
        <f>IF('[1]p18'!$A$142&lt;&gt;0,'[1]p18'!$A$142,"")</f>
        <v>Métodos Estatísticos</v>
      </c>
      <c r="G110" s="452"/>
      <c r="H110" s="452"/>
      <c r="I110" s="452"/>
      <c r="J110" s="453"/>
      <c r="K110" s="25" t="s">
        <v>71</v>
      </c>
      <c r="L110" s="448">
        <f>IF('[1]p18'!$J$142&lt;&gt;0,'[1]p18'!$J$142,"")</f>
        <v>36163</v>
      </c>
      <c r="M110" s="449"/>
      <c r="N110" s="25" t="s">
        <v>72</v>
      </c>
      <c r="O110" s="448">
        <f>IF('[1]p18'!$K$142&lt;&gt;0,'[1]p18'!$K$142,"")</f>
      </c>
      <c r="P110" s="449"/>
      <c r="Q110" s="445"/>
      <c r="R110" s="445"/>
    </row>
    <row r="111" spans="1:18" ht="12.75">
      <c r="A111" s="382" t="s">
        <v>241</v>
      </c>
      <c r="B111" s="383"/>
      <c r="C111" s="383"/>
      <c r="D111" s="433">
        <f>'[1]p18'!$A$144</f>
        <v>0</v>
      </c>
      <c r="E111" s="434"/>
      <c r="F111" s="382" t="s">
        <v>242</v>
      </c>
      <c r="G111" s="383"/>
      <c r="H111" s="433">
        <f>'[1]p18'!$D$144</f>
        <v>0</v>
      </c>
      <c r="I111" s="434"/>
      <c r="J111" s="382" t="s">
        <v>243</v>
      </c>
      <c r="K111" s="383"/>
      <c r="L111" s="433">
        <f>'[1]p18'!$G$144</f>
        <v>0</v>
      </c>
      <c r="M111" s="434"/>
      <c r="N111" s="112" t="s">
        <v>244</v>
      </c>
      <c r="O111" s="433">
        <f>'[1]p18'!$J$144</f>
        <v>0</v>
      </c>
      <c r="P111" s="434"/>
      <c r="Q111" s="445"/>
      <c r="R111" s="445"/>
    </row>
    <row r="112" spans="1:18" ht="12.75">
      <c r="A112" s="388"/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445"/>
      <c r="R112" s="445"/>
    </row>
    <row r="113" spans="1:18" s="3" customFormat="1" ht="13.5" customHeight="1">
      <c r="A113" s="25" t="s">
        <v>73</v>
      </c>
      <c r="B113" s="386" t="str">
        <f>IF('[1]p18'!$A$147&lt;&gt;0,'[1]p18'!$A$147,"")</f>
        <v>Programa Interdepartamental de Tecnologia em Petróleo e Gás - PRH-25/ANP</v>
      </c>
      <c r="C113" s="386"/>
      <c r="D113" s="386"/>
      <c r="E113" s="386"/>
      <c r="F113" s="386"/>
      <c r="G113" s="386"/>
      <c r="H113" s="386"/>
      <c r="I113" s="387"/>
      <c r="J113" s="382" t="s">
        <v>239</v>
      </c>
      <c r="K113" s="383"/>
      <c r="L113" s="111" t="str">
        <f>IF('[1]p18'!$I$147&lt;&gt;0,'[1]p18'!$I$147,"")</f>
        <v>ANP</v>
      </c>
      <c r="M113" s="61" t="s">
        <v>238</v>
      </c>
      <c r="N113" s="446" t="str">
        <f>IF('[1]p18'!$K$147&lt;&gt;0,'[1]p18'!$K$147,"")</f>
        <v>Em andamento</v>
      </c>
      <c r="O113" s="446"/>
      <c r="P113" s="447"/>
      <c r="Q113" s="445"/>
      <c r="R113" s="445"/>
    </row>
    <row r="114" spans="1:18" s="3" customFormat="1" ht="13.5" customHeight="1">
      <c r="A114" s="25" t="s">
        <v>84</v>
      </c>
      <c r="B114" s="437" t="str">
        <f>IF('[1]p18'!$H$149&lt;&gt;0,'[1]p18'!$H$149,"")</f>
        <v>Coordenador</v>
      </c>
      <c r="C114" s="438"/>
      <c r="D114" s="450" t="s">
        <v>240</v>
      </c>
      <c r="E114" s="451"/>
      <c r="F114" s="452" t="str">
        <f>IF('[1]p18'!$A$149&lt;&gt;0,'[1]p18'!$A$149,"")</f>
        <v>Tecnologia em Petróleo&amp;Gás</v>
      </c>
      <c r="G114" s="452"/>
      <c r="H114" s="452"/>
      <c r="I114" s="452"/>
      <c r="J114" s="453"/>
      <c r="K114" s="25" t="s">
        <v>71</v>
      </c>
      <c r="L114" s="448">
        <f>IF('[1]p18'!$J$149&lt;&gt;0,'[1]p18'!$J$149,"")</f>
        <v>38991</v>
      </c>
      <c r="M114" s="449"/>
      <c r="N114" s="25" t="s">
        <v>72</v>
      </c>
      <c r="O114" s="448">
        <f>IF('[1]p18'!$K$149&lt;&gt;0,'[1]p18'!$K$149,"")</f>
      </c>
      <c r="P114" s="449"/>
      <c r="Q114" s="445"/>
      <c r="R114" s="445"/>
    </row>
    <row r="115" spans="1:18" ht="12.75">
      <c r="A115" s="382" t="s">
        <v>241</v>
      </c>
      <c r="B115" s="383"/>
      <c r="C115" s="383"/>
      <c r="D115" s="433">
        <f>'[1]p18'!$A$151</f>
        <v>0</v>
      </c>
      <c r="E115" s="434"/>
      <c r="F115" s="382" t="s">
        <v>245</v>
      </c>
      <c r="G115" s="383"/>
      <c r="H115" s="433">
        <f>'[1]p18'!$D$151</f>
        <v>0</v>
      </c>
      <c r="I115" s="434"/>
      <c r="J115" s="382" t="s">
        <v>243</v>
      </c>
      <c r="K115" s="383"/>
      <c r="L115" s="433">
        <f>'[1]p18'!$G$151</f>
        <v>0</v>
      </c>
      <c r="M115" s="434"/>
      <c r="N115" s="112" t="s">
        <v>244</v>
      </c>
      <c r="O115" s="433">
        <f>'[1]p18'!$J$151</f>
        <v>0</v>
      </c>
      <c r="P115" s="434"/>
      <c r="Q115" s="445"/>
      <c r="R115" s="445"/>
    </row>
    <row r="116" spans="1:18" ht="12.75">
      <c r="A116" s="388"/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445"/>
      <c r="R116" s="445"/>
    </row>
    <row r="117" spans="1:19" s="46" customFormat="1" ht="11.25" customHeight="1">
      <c r="A117" s="382" t="str">
        <f>T('[1]p19'!$C$13:$G$13)</f>
        <v>Francisco Júlio Sobreira de A. Corrêa</v>
      </c>
      <c r="B117" s="383"/>
      <c r="C117" s="383"/>
      <c r="D117" s="383"/>
      <c r="E117" s="384"/>
      <c r="F117" s="443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5"/>
      <c r="R117" s="445"/>
      <c r="S117" s="39"/>
    </row>
    <row r="118" spans="1:18" s="3" customFormat="1" ht="13.5" customHeight="1">
      <c r="A118" s="25" t="s">
        <v>73</v>
      </c>
      <c r="B118" s="386" t="str">
        <f>IF('[1]p19'!$A$140&lt;&gt;0,'[1]p19'!$A$140,"")</f>
        <v>Existência e Multiplicidade de Soluções de Problemas Elípticos Não-Locais, Singulares e Descontínuos</v>
      </c>
      <c r="C118" s="386"/>
      <c r="D118" s="386"/>
      <c r="E118" s="386"/>
      <c r="F118" s="386"/>
      <c r="G118" s="386"/>
      <c r="H118" s="386"/>
      <c r="I118" s="387"/>
      <c r="J118" s="382" t="s">
        <v>239</v>
      </c>
      <c r="K118" s="383"/>
      <c r="L118" s="111" t="str">
        <f>IF('[1]p19'!$I$140&lt;&gt;0,'[1]p19'!$I$140,"")</f>
        <v>CNPq</v>
      </c>
      <c r="M118" s="61" t="s">
        <v>238</v>
      </c>
      <c r="N118" s="446" t="str">
        <f>IF('[1]p19'!$K$140&lt;&gt;0,'[1]p19'!$K$140,"")</f>
        <v>Em andamento</v>
      </c>
      <c r="O118" s="446"/>
      <c r="P118" s="447"/>
      <c r="Q118" s="445"/>
      <c r="R118" s="445"/>
    </row>
    <row r="119" spans="1:18" s="3" customFormat="1" ht="13.5" customHeight="1">
      <c r="A119" s="25" t="s">
        <v>84</v>
      </c>
      <c r="B119" s="437" t="str">
        <f>IF('[1]p19'!$H$142&lt;&gt;0,'[1]p19'!$H$142,"")</f>
        <v>Coordenador</v>
      </c>
      <c r="C119" s="438"/>
      <c r="D119" s="450" t="s">
        <v>240</v>
      </c>
      <c r="E119" s="451"/>
      <c r="F119" s="452" t="str">
        <f>IF('[1]p19'!$A$142&lt;&gt;0,'[1]p19'!$A$142,"")</f>
        <v>Equações Diferenciais Parciais Elípticas</v>
      </c>
      <c r="G119" s="452"/>
      <c r="H119" s="452"/>
      <c r="I119" s="452"/>
      <c r="J119" s="453"/>
      <c r="K119" s="25" t="s">
        <v>71</v>
      </c>
      <c r="L119" s="448">
        <f>IF('[1]p19'!$J$142&lt;&gt;0,'[1]p19'!$J$142,"")</f>
        <v>39372</v>
      </c>
      <c r="M119" s="449"/>
      <c r="N119" s="25" t="s">
        <v>72</v>
      </c>
      <c r="O119" s="448">
        <f>IF('[1]p19'!$K$142&lt;&gt;0,'[1]p19'!$K$142,"")</f>
        <v>40237</v>
      </c>
      <c r="P119" s="449"/>
      <c r="Q119" s="445"/>
      <c r="R119" s="445"/>
    </row>
    <row r="120" spans="1:18" ht="12.75">
      <c r="A120" s="382" t="s">
        <v>241</v>
      </c>
      <c r="B120" s="383"/>
      <c r="C120" s="383"/>
      <c r="D120" s="433">
        <f>'[1]p19'!$A$144</f>
        <v>0</v>
      </c>
      <c r="E120" s="434"/>
      <c r="F120" s="382" t="s">
        <v>242</v>
      </c>
      <c r="G120" s="383"/>
      <c r="H120" s="433">
        <f>'[1]p19'!$D$144</f>
        <v>0</v>
      </c>
      <c r="I120" s="434"/>
      <c r="J120" s="382" t="s">
        <v>243</v>
      </c>
      <c r="K120" s="383"/>
      <c r="L120" s="433">
        <f>'[1]p19'!$G$144</f>
        <v>0</v>
      </c>
      <c r="M120" s="434"/>
      <c r="N120" s="112" t="s">
        <v>244</v>
      </c>
      <c r="O120" s="433">
        <f>'[1]p19'!$J$144</f>
        <v>0</v>
      </c>
      <c r="P120" s="434"/>
      <c r="Q120" s="445"/>
      <c r="R120" s="445"/>
    </row>
    <row r="121" spans="1:18" ht="12.75">
      <c r="A121" s="388"/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445"/>
      <c r="R121" s="445"/>
    </row>
    <row r="122" spans="1:19" s="46" customFormat="1" ht="11.25" customHeight="1">
      <c r="A122" s="382" t="str">
        <f>T('[1]p20'!$C$13:$G$13)</f>
        <v>Gilberto da Silva Matos</v>
      </c>
      <c r="B122" s="383"/>
      <c r="C122" s="383"/>
      <c r="D122" s="383"/>
      <c r="E122" s="384"/>
      <c r="F122" s="443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5"/>
      <c r="R122" s="445"/>
      <c r="S122" s="39"/>
    </row>
    <row r="123" spans="1:18" s="3" customFormat="1" ht="13.5" customHeight="1">
      <c r="A123" s="25" t="s">
        <v>73</v>
      </c>
      <c r="B123" s="386" t="str">
        <f>IF('[1]p20'!$A$140&lt;&gt;0,'[1]p20'!$A$140,"")</f>
        <v>Análise unificada via H-verossimilhanças dos modelos lineares generalizados com efeitos aleatórios.</v>
      </c>
      <c r="C123" s="386"/>
      <c r="D123" s="386"/>
      <c r="E123" s="386"/>
      <c r="F123" s="386"/>
      <c r="G123" s="386"/>
      <c r="H123" s="386"/>
      <c r="I123" s="387"/>
      <c r="J123" s="382" t="s">
        <v>239</v>
      </c>
      <c r="K123" s="383"/>
      <c r="L123" s="111" t="str">
        <f>IF('[1]p20'!$I$140&lt;&gt;0,'[1]p20'!$I$140,"")</f>
        <v>Não há</v>
      </c>
      <c r="M123" s="61" t="s">
        <v>238</v>
      </c>
      <c r="N123" s="446" t="str">
        <f>IF('[1]p20'!$K$140&lt;&gt;0,'[1]p20'!$K$140,"")</f>
        <v>Em andamento</v>
      </c>
      <c r="O123" s="446"/>
      <c r="P123" s="447"/>
      <c r="Q123" s="445"/>
      <c r="R123" s="445"/>
    </row>
    <row r="124" spans="1:18" s="3" customFormat="1" ht="13.5" customHeight="1">
      <c r="A124" s="25" t="s">
        <v>84</v>
      </c>
      <c r="B124" s="437" t="str">
        <f>IF('[1]p20'!$H$142&lt;&gt;0,'[1]p20'!$H$142,"")</f>
        <v>Participante</v>
      </c>
      <c r="C124" s="438"/>
      <c r="D124" s="450" t="s">
        <v>240</v>
      </c>
      <c r="E124" s="451"/>
      <c r="F124" s="452" t="str">
        <f>IF('[1]p20'!$A$142&lt;&gt;0,'[1]p20'!$A$142,"")</f>
        <v>Estatística</v>
      </c>
      <c r="G124" s="452"/>
      <c r="H124" s="452"/>
      <c r="I124" s="452"/>
      <c r="J124" s="453"/>
      <c r="K124" s="25" t="s">
        <v>71</v>
      </c>
      <c r="L124" s="448">
        <f>IF('[1]p20'!$J$142&lt;&gt;0,'[1]p20'!$J$142,"")</f>
        <v>40422</v>
      </c>
      <c r="M124" s="449"/>
      <c r="N124" s="25" t="s">
        <v>72</v>
      </c>
      <c r="O124" s="448">
        <f>IF('[1]p20'!$K$142&lt;&gt;0,'[1]p20'!$K$142,"")</f>
      </c>
      <c r="P124" s="449"/>
      <c r="Q124" s="445"/>
      <c r="R124" s="445"/>
    </row>
    <row r="125" spans="1:18" ht="12.75">
      <c r="A125" s="382" t="s">
        <v>241</v>
      </c>
      <c r="B125" s="383"/>
      <c r="C125" s="383"/>
      <c r="D125" s="433">
        <f>'[1]p20'!$A$144</f>
        <v>0</v>
      </c>
      <c r="E125" s="434"/>
      <c r="F125" s="382" t="s">
        <v>242</v>
      </c>
      <c r="G125" s="383"/>
      <c r="H125" s="433">
        <f>'[1]p20'!$D$144</f>
        <v>0</v>
      </c>
      <c r="I125" s="434"/>
      <c r="J125" s="382" t="s">
        <v>243</v>
      </c>
      <c r="K125" s="383"/>
      <c r="L125" s="433">
        <f>'[1]p20'!$G$144</f>
        <v>0</v>
      </c>
      <c r="M125" s="434"/>
      <c r="N125" s="112" t="s">
        <v>244</v>
      </c>
      <c r="O125" s="433">
        <f>'[1]p20'!$J$144</f>
        <v>0</v>
      </c>
      <c r="P125" s="434"/>
      <c r="Q125" s="445"/>
      <c r="R125" s="445"/>
    </row>
    <row r="126" spans="1:18" ht="12.75">
      <c r="A126" s="388"/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445"/>
      <c r="R126" s="445"/>
    </row>
    <row r="127" spans="1:19" s="46" customFormat="1" ht="11.25" customHeight="1">
      <c r="A127" s="382" t="str">
        <f>T('[1]p21'!$C$13:$G$13)</f>
        <v>Henrique Fernandes de Lima</v>
      </c>
      <c r="B127" s="383"/>
      <c r="C127" s="383"/>
      <c r="D127" s="383"/>
      <c r="E127" s="384"/>
      <c r="F127" s="443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5"/>
      <c r="R127" s="445"/>
      <c r="S127" s="39"/>
    </row>
    <row r="128" spans="1:18" s="3" customFormat="1" ht="13.5" customHeight="1">
      <c r="A128" s="25" t="s">
        <v>73</v>
      </c>
      <c r="B128" s="386" t="str">
        <f>IF('[1]p21'!$A$147&lt;&gt;0,'[1]p21'!$A$147,"")</f>
        <v>Classificação de Hipersuperficies em Variedades de Lorentz</v>
      </c>
      <c r="C128" s="386"/>
      <c r="D128" s="386"/>
      <c r="E128" s="386"/>
      <c r="F128" s="386"/>
      <c r="G128" s="386"/>
      <c r="H128" s="386"/>
      <c r="I128" s="387"/>
      <c r="J128" s="382" t="s">
        <v>239</v>
      </c>
      <c r="K128" s="383"/>
      <c r="L128" s="111">
        <f>IF('[1]p21'!$I$147&lt;&gt;0,'[1]p21'!$I$147,"")</f>
      </c>
      <c r="M128" s="61" t="s">
        <v>238</v>
      </c>
      <c r="N128" s="446" t="str">
        <f>IF('[1]p21'!$K$147&lt;&gt;0,'[1]p21'!$K$147,"")</f>
        <v>Em andamento</v>
      </c>
      <c r="O128" s="446"/>
      <c r="P128" s="447"/>
      <c r="Q128" s="445"/>
      <c r="R128" s="445"/>
    </row>
    <row r="129" spans="1:18" s="3" customFormat="1" ht="13.5" customHeight="1">
      <c r="A129" s="25" t="s">
        <v>84</v>
      </c>
      <c r="B129" s="437" t="str">
        <f>IF('[1]p21'!$H$149&lt;&gt;0,'[1]p21'!$H$149,"")</f>
        <v>Participante</v>
      </c>
      <c r="C129" s="438"/>
      <c r="D129" s="450" t="s">
        <v>240</v>
      </c>
      <c r="E129" s="451"/>
      <c r="F129" s="452" t="str">
        <f>IF('[1]p21'!$A$149&lt;&gt;0,'[1]p21'!$A$149,"")</f>
        <v>Geometria Diferencial</v>
      </c>
      <c r="G129" s="452"/>
      <c r="H129" s="452"/>
      <c r="I129" s="452"/>
      <c r="J129" s="453"/>
      <c r="K129" s="25" t="s">
        <v>71</v>
      </c>
      <c r="L129" s="448">
        <f>IF('[1]p21'!$J$149&lt;&gt;0,'[1]p21'!$J$149,"")</f>
        <v>39692</v>
      </c>
      <c r="M129" s="449"/>
      <c r="N129" s="25" t="s">
        <v>72</v>
      </c>
      <c r="O129" s="448">
        <f>IF('[1]p21'!$K$149&lt;&gt;0,'[1]p21'!$K$149,"")</f>
      </c>
      <c r="P129" s="449"/>
      <c r="Q129" s="445"/>
      <c r="R129" s="445"/>
    </row>
    <row r="130" spans="1:18" ht="12.75">
      <c r="A130" s="382" t="s">
        <v>241</v>
      </c>
      <c r="B130" s="383"/>
      <c r="C130" s="383"/>
      <c r="D130" s="433">
        <f>'[1]p21'!$A$151</f>
        <v>0</v>
      </c>
      <c r="E130" s="434"/>
      <c r="F130" s="382" t="s">
        <v>245</v>
      </c>
      <c r="G130" s="383"/>
      <c r="H130" s="433">
        <f>'[1]p21'!$D$151</f>
        <v>0</v>
      </c>
      <c r="I130" s="434"/>
      <c r="J130" s="382" t="s">
        <v>243</v>
      </c>
      <c r="K130" s="383"/>
      <c r="L130" s="433">
        <f>'[1]p21'!$G$151</f>
        <v>0</v>
      </c>
      <c r="M130" s="434"/>
      <c r="N130" s="112" t="s">
        <v>244</v>
      </c>
      <c r="O130" s="433">
        <f>'[1]p21'!$J$151</f>
        <v>0</v>
      </c>
      <c r="P130" s="434"/>
      <c r="Q130" s="445"/>
      <c r="R130" s="445"/>
    </row>
    <row r="131" spans="1:18" ht="12.75">
      <c r="A131" s="388"/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445"/>
      <c r="R131" s="445"/>
    </row>
    <row r="132" spans="1:18" s="3" customFormat="1" ht="13.5" customHeight="1">
      <c r="A132" s="25" t="s">
        <v>73</v>
      </c>
      <c r="B132" s="386" t="str">
        <f>IF('[1]p21'!$A$154&lt;&gt;0,'[1]p21'!$A$154,"")</f>
        <v>Propriedades das Curvaturas de Ordem Superior de Hipersuperfícies Tipo-Espaço</v>
      </c>
      <c r="C132" s="386"/>
      <c r="D132" s="386"/>
      <c r="E132" s="386"/>
      <c r="F132" s="386"/>
      <c r="G132" s="386"/>
      <c r="H132" s="386"/>
      <c r="I132" s="387"/>
      <c r="J132" s="382" t="s">
        <v>239</v>
      </c>
      <c r="K132" s="383"/>
      <c r="L132" s="111" t="str">
        <f>IF('[1]p21'!$I$154&lt;&gt;0,'[1]p21'!$I$154,"")</f>
        <v>FAPESQ</v>
      </c>
      <c r="M132" s="61" t="s">
        <v>238</v>
      </c>
      <c r="N132" s="446" t="str">
        <f>IF('[1]p21'!$K$154&lt;&gt;0,'[1]p21'!$K$154,"")</f>
        <v>Em andamento</v>
      </c>
      <c r="O132" s="446"/>
      <c r="P132" s="447"/>
      <c r="Q132" s="445"/>
      <c r="R132" s="445"/>
    </row>
    <row r="133" spans="1:18" s="3" customFormat="1" ht="13.5" customHeight="1">
      <c r="A133" s="25" t="s">
        <v>84</v>
      </c>
      <c r="B133" s="437" t="str">
        <f>IF('[1]p21'!$H$156&lt;&gt;0,'[1]p21'!$H$156,"")</f>
        <v>Coordenador</v>
      </c>
      <c r="C133" s="438"/>
      <c r="D133" s="450" t="s">
        <v>240</v>
      </c>
      <c r="E133" s="451"/>
      <c r="F133" s="452" t="str">
        <f>IF('[1]p21'!$A$156&lt;&gt;0,'[1]p21'!$A$156,"")</f>
        <v>Geometria Diferencial</v>
      </c>
      <c r="G133" s="452"/>
      <c r="H133" s="452"/>
      <c r="I133" s="452"/>
      <c r="J133" s="453"/>
      <c r="K133" s="25" t="s">
        <v>71</v>
      </c>
      <c r="L133" s="448">
        <f>IF('[1]p21'!$J$156&lt;&gt;0,'[1]p21'!$J$156,"")</f>
        <v>39630</v>
      </c>
      <c r="M133" s="449"/>
      <c r="N133" s="25" t="s">
        <v>72</v>
      </c>
      <c r="O133" s="448">
        <f>IF('[1]p21'!$K$156&lt;&gt;0,'[1]p21'!$K$156,"")</f>
        <v>40451</v>
      </c>
      <c r="P133" s="449"/>
      <c r="Q133" s="445"/>
      <c r="R133" s="445"/>
    </row>
    <row r="134" spans="1:18" ht="12.75">
      <c r="A134" s="382" t="s">
        <v>241</v>
      </c>
      <c r="B134" s="383"/>
      <c r="C134" s="383"/>
      <c r="D134" s="433">
        <f>'[1]p21'!$A$158</f>
        <v>17000</v>
      </c>
      <c r="E134" s="434"/>
      <c r="F134" s="382" t="s">
        <v>245</v>
      </c>
      <c r="G134" s="383"/>
      <c r="H134" s="433">
        <f>'[1]p21'!$D$158</f>
        <v>0</v>
      </c>
      <c r="I134" s="434"/>
      <c r="J134" s="382" t="s">
        <v>243</v>
      </c>
      <c r="K134" s="383"/>
      <c r="L134" s="433">
        <f>'[1]p21'!$G$158</f>
        <v>4000</v>
      </c>
      <c r="M134" s="434"/>
      <c r="N134" s="112" t="s">
        <v>244</v>
      </c>
      <c r="O134" s="433">
        <f>'[1]p21'!$J$158</f>
        <v>13000</v>
      </c>
      <c r="P134" s="434"/>
      <c r="Q134" s="445"/>
      <c r="R134" s="445"/>
    </row>
    <row r="135" spans="1:18" ht="12.75">
      <c r="A135" s="388"/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445"/>
      <c r="R135" s="445"/>
    </row>
    <row r="136" spans="1:19" s="46" customFormat="1" ht="11.25" customHeight="1">
      <c r="A136" s="382" t="str">
        <f>T('[1]p24'!$C$13:$G$13)</f>
        <v>Jaime Alves Barbosa Sobrinho</v>
      </c>
      <c r="B136" s="383"/>
      <c r="C136" s="383"/>
      <c r="D136" s="383"/>
      <c r="E136" s="384"/>
      <c r="F136" s="443"/>
      <c r="G136" s="444"/>
      <c r="H136" s="444"/>
      <c r="I136" s="444"/>
      <c r="J136" s="444"/>
      <c r="K136" s="444"/>
      <c r="L136" s="444"/>
      <c r="M136" s="444"/>
      <c r="N136" s="444"/>
      <c r="O136" s="444"/>
      <c r="P136" s="444"/>
      <c r="Q136" s="445"/>
      <c r="R136" s="445"/>
      <c r="S136" s="39"/>
    </row>
    <row r="137" spans="1:18" s="3" customFormat="1" ht="13.5" customHeight="1">
      <c r="A137" s="25" t="s">
        <v>73</v>
      </c>
      <c r="B137" s="386" t="str">
        <f>IF('[1]p24'!$A$140&lt;&gt;0,'[1]p24'!$A$140,"")</f>
        <v>Pesquisa Individual sobre Operadores Absolutamente Somantes em Espaço de Banach</v>
      </c>
      <c r="C137" s="386"/>
      <c r="D137" s="386"/>
      <c r="E137" s="386"/>
      <c r="F137" s="386"/>
      <c r="G137" s="386"/>
      <c r="H137" s="386"/>
      <c r="I137" s="387"/>
      <c r="J137" s="382" t="s">
        <v>239</v>
      </c>
      <c r="K137" s="383"/>
      <c r="L137" s="111">
        <f>IF('[1]p24'!$I$140&lt;&gt;0,'[1]p24'!$I$140,"")</f>
      </c>
      <c r="M137" s="61" t="s">
        <v>238</v>
      </c>
      <c r="N137" s="446" t="str">
        <f>IF('[1]p24'!$K$140&lt;&gt;0,'[1]p24'!$K$140,"")</f>
        <v>Em andamento</v>
      </c>
      <c r="O137" s="446"/>
      <c r="P137" s="447"/>
      <c r="Q137" s="445"/>
      <c r="R137" s="445"/>
    </row>
    <row r="138" spans="1:18" s="3" customFormat="1" ht="13.5" customHeight="1">
      <c r="A138" s="25" t="s">
        <v>84</v>
      </c>
      <c r="B138" s="437" t="str">
        <f>IF('[1]p24'!$H$142&lt;&gt;0,'[1]p24'!$H$142,"")</f>
        <v>Participante</v>
      </c>
      <c r="C138" s="438"/>
      <c r="D138" s="450" t="s">
        <v>240</v>
      </c>
      <c r="E138" s="451"/>
      <c r="F138" s="452">
        <f>IF('[1]p24'!$A$142&lt;&gt;0,'[1]p24'!$A$142,"")</f>
      </c>
      <c r="G138" s="452"/>
      <c r="H138" s="452"/>
      <c r="I138" s="452"/>
      <c r="J138" s="453"/>
      <c r="K138" s="25" t="s">
        <v>71</v>
      </c>
      <c r="L138" s="448">
        <f>IF('[1]p24'!$J$142&lt;&gt;0,'[1]p24'!$J$142,"")</f>
        <v>39873</v>
      </c>
      <c r="M138" s="449"/>
      <c r="N138" s="25" t="s">
        <v>72</v>
      </c>
      <c r="O138" s="448">
        <f>IF('[1]p24'!$K$142&lt;&gt;0,'[1]p24'!$K$142,"")</f>
      </c>
      <c r="P138" s="449"/>
      <c r="Q138" s="445"/>
      <c r="R138" s="445"/>
    </row>
    <row r="139" spans="1:18" ht="12.75">
      <c r="A139" s="382" t="s">
        <v>241</v>
      </c>
      <c r="B139" s="383"/>
      <c r="C139" s="383"/>
      <c r="D139" s="433">
        <f>'[1]p24'!$A$144</f>
        <v>0</v>
      </c>
      <c r="E139" s="434"/>
      <c r="F139" s="382" t="s">
        <v>242</v>
      </c>
      <c r="G139" s="383"/>
      <c r="H139" s="433">
        <f>'[1]p24'!$D$144</f>
        <v>0</v>
      </c>
      <c r="I139" s="434"/>
      <c r="J139" s="382" t="s">
        <v>243</v>
      </c>
      <c r="K139" s="383"/>
      <c r="L139" s="433">
        <f>'[1]p24'!$G$144</f>
        <v>0</v>
      </c>
      <c r="M139" s="434"/>
      <c r="N139" s="112" t="s">
        <v>244</v>
      </c>
      <c r="O139" s="433">
        <f>'[1]p24'!$J$144</f>
        <v>0</v>
      </c>
      <c r="P139" s="434"/>
      <c r="Q139" s="445"/>
      <c r="R139" s="445"/>
    </row>
    <row r="140" spans="1:18" ht="12.75">
      <c r="A140" s="388"/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445"/>
      <c r="R140" s="445"/>
    </row>
    <row r="141" spans="1:19" s="46" customFormat="1" ht="11.25" customHeight="1">
      <c r="A141" s="382" t="str">
        <f>T('[1]p35'!$C$13:$G$13)</f>
        <v>Marco Aurélio Soares Souto</v>
      </c>
      <c r="B141" s="383"/>
      <c r="C141" s="383"/>
      <c r="D141" s="383"/>
      <c r="E141" s="384"/>
      <c r="F141" s="443"/>
      <c r="G141" s="444"/>
      <c r="H141" s="444"/>
      <c r="I141" s="444"/>
      <c r="J141" s="444"/>
      <c r="K141" s="444"/>
      <c r="L141" s="444"/>
      <c r="M141" s="444"/>
      <c r="N141" s="444"/>
      <c r="O141" s="444"/>
      <c r="P141" s="444"/>
      <c r="Q141" s="445"/>
      <c r="R141" s="445"/>
      <c r="S141" s="39"/>
    </row>
    <row r="142" spans="1:18" s="3" customFormat="1" ht="13.5" customHeight="1">
      <c r="A142" s="25" t="s">
        <v>73</v>
      </c>
      <c r="B142" s="386" t="str">
        <f>IF('[1]p35'!$A$140&lt;&gt;0,'[1]p35'!$A$140,"")</f>
        <v>Pesquisa em Equações Diferenciais Parciais (Bolsa PQ - CNPQ 302 650/2008-3)</v>
      </c>
      <c r="C142" s="386"/>
      <c r="D142" s="386"/>
      <c r="E142" s="386"/>
      <c r="F142" s="386"/>
      <c r="G142" s="386"/>
      <c r="H142" s="386"/>
      <c r="I142" s="387"/>
      <c r="J142" s="382" t="s">
        <v>239</v>
      </c>
      <c r="K142" s="383"/>
      <c r="L142" s="111" t="str">
        <f>IF('[1]p35'!$I$140&lt;&gt;0,'[1]p35'!$I$140,"")</f>
        <v>CNPq</v>
      </c>
      <c r="M142" s="61" t="s">
        <v>238</v>
      </c>
      <c r="N142" s="446" t="str">
        <f>IF('[1]p35'!$K$140&lt;&gt;0,'[1]p35'!$K$140,"")</f>
        <v>Em andamento</v>
      </c>
      <c r="O142" s="446"/>
      <c r="P142" s="447"/>
      <c r="Q142" s="445"/>
      <c r="R142" s="445"/>
    </row>
    <row r="143" spans="1:18" s="3" customFormat="1" ht="13.5" customHeight="1">
      <c r="A143" s="25" t="s">
        <v>84</v>
      </c>
      <c r="B143" s="437" t="str">
        <f>IF('[1]p35'!$H$142&lt;&gt;0,'[1]p35'!$H$142,"")</f>
        <v>Coordenador</v>
      </c>
      <c r="C143" s="438"/>
      <c r="D143" s="450" t="s">
        <v>240</v>
      </c>
      <c r="E143" s="451"/>
      <c r="F143" s="452" t="str">
        <f>IF('[1]p35'!$A$142&lt;&gt;0,'[1]p35'!$A$142,"")</f>
        <v>Equações Diferenciais Parciais</v>
      </c>
      <c r="G143" s="452"/>
      <c r="H143" s="452"/>
      <c r="I143" s="452"/>
      <c r="J143" s="453"/>
      <c r="K143" s="25" t="s">
        <v>71</v>
      </c>
      <c r="L143" s="448">
        <f>IF('[1]p35'!$J$142&lt;&gt;0,'[1]p35'!$J$142,"")</f>
        <v>39873</v>
      </c>
      <c r="M143" s="449"/>
      <c r="N143" s="25" t="s">
        <v>72</v>
      </c>
      <c r="O143" s="448">
        <f>IF('[1]p35'!$K$142&lt;&gt;0,'[1]p35'!$K$142,"")</f>
        <v>40967</v>
      </c>
      <c r="P143" s="449"/>
      <c r="Q143" s="445"/>
      <c r="R143" s="445"/>
    </row>
    <row r="144" spans="1:18" ht="12.75">
      <c r="A144" s="382" t="s">
        <v>241</v>
      </c>
      <c r="B144" s="383"/>
      <c r="C144" s="383"/>
      <c r="D144" s="433">
        <f>'[1]p35'!$A$144</f>
        <v>0</v>
      </c>
      <c r="E144" s="434"/>
      <c r="F144" s="382" t="s">
        <v>242</v>
      </c>
      <c r="G144" s="383"/>
      <c r="H144" s="433">
        <f>'[1]p35'!$D$144</f>
        <v>0</v>
      </c>
      <c r="I144" s="434"/>
      <c r="J144" s="382" t="s">
        <v>243</v>
      </c>
      <c r="K144" s="383"/>
      <c r="L144" s="433">
        <f>'[1]p35'!$G$144</f>
        <v>0</v>
      </c>
      <c r="M144" s="434"/>
      <c r="N144" s="112" t="s">
        <v>244</v>
      </c>
      <c r="O144" s="433">
        <f>'[1]p35'!$J$144</f>
        <v>0</v>
      </c>
      <c r="P144" s="434"/>
      <c r="Q144" s="445"/>
      <c r="R144" s="445"/>
    </row>
    <row r="145" spans="1:18" ht="12.75">
      <c r="A145" s="388"/>
      <c r="B145" s="388"/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445"/>
      <c r="R145" s="445"/>
    </row>
    <row r="146" spans="1:18" s="3" customFormat="1" ht="13.5" customHeight="1">
      <c r="A146" s="25" t="s">
        <v>73</v>
      </c>
      <c r="B146" s="386" t="str">
        <f>IF('[1]p35'!$A$154&lt;&gt;0,'[1]p35'!$A$154,"")</f>
        <v>Projeto PROCAD 024/2007 – Equipe Associada 2 - UFCG </v>
      </c>
      <c r="C146" s="386"/>
      <c r="D146" s="386"/>
      <c r="E146" s="386"/>
      <c r="F146" s="386"/>
      <c r="G146" s="386"/>
      <c r="H146" s="386"/>
      <c r="I146" s="387"/>
      <c r="J146" s="382" t="s">
        <v>239</v>
      </c>
      <c r="K146" s="383"/>
      <c r="L146" s="111" t="str">
        <f>IF('[1]p35'!$I$154&lt;&gt;0,'[1]p35'!$I$154,"")</f>
        <v>CAPES</v>
      </c>
      <c r="M146" s="61" t="s">
        <v>238</v>
      </c>
      <c r="N146" s="446" t="str">
        <f>IF('[1]p35'!$K$154&lt;&gt;0,'[1]p35'!$K$154,"")</f>
        <v>Em andamento</v>
      </c>
      <c r="O146" s="446"/>
      <c r="P146" s="447"/>
      <c r="Q146" s="445"/>
      <c r="R146" s="445"/>
    </row>
    <row r="147" spans="1:18" s="3" customFormat="1" ht="13.5" customHeight="1">
      <c r="A147" s="25" t="s">
        <v>84</v>
      </c>
      <c r="B147" s="437" t="str">
        <f>IF('[1]p35'!$H$156&lt;&gt;0,'[1]p35'!$H$156,"")</f>
        <v>Coordenador</v>
      </c>
      <c r="C147" s="438"/>
      <c r="D147" s="450" t="s">
        <v>240</v>
      </c>
      <c r="E147" s="451"/>
      <c r="F147" s="452" t="str">
        <f>IF('[1]p35'!$A$156&lt;&gt;0,'[1]p35'!$A$156,"")</f>
        <v>Equações Diferenciais Parciais</v>
      </c>
      <c r="G147" s="452"/>
      <c r="H147" s="452"/>
      <c r="I147" s="452"/>
      <c r="J147" s="453"/>
      <c r="K147" s="25" t="s">
        <v>71</v>
      </c>
      <c r="L147" s="448">
        <f>IF('[1]p35'!$J$156&lt;&gt;0,'[1]p35'!$J$156,"")</f>
        <v>39722</v>
      </c>
      <c r="M147" s="449"/>
      <c r="N147" s="25" t="s">
        <v>72</v>
      </c>
      <c r="O147" s="448">
        <f>IF('[1]p35'!$K$156&lt;&gt;0,'[1]p35'!$K$156,"")</f>
        <v>41191</v>
      </c>
      <c r="P147" s="449"/>
      <c r="Q147" s="445"/>
      <c r="R147" s="445"/>
    </row>
    <row r="148" spans="1:18" ht="12.75">
      <c r="A148" s="382" t="s">
        <v>241</v>
      </c>
      <c r="B148" s="383"/>
      <c r="C148" s="383"/>
      <c r="D148" s="433">
        <f>'[1]p35'!$A$158</f>
        <v>91804</v>
      </c>
      <c r="E148" s="434"/>
      <c r="F148" s="382" t="s">
        <v>245</v>
      </c>
      <c r="G148" s="383"/>
      <c r="H148" s="433">
        <f>'[1]p35'!$D$158</f>
        <v>22951</v>
      </c>
      <c r="I148" s="434"/>
      <c r="J148" s="382" t="s">
        <v>243</v>
      </c>
      <c r="K148" s="383"/>
      <c r="L148" s="433">
        <f>'[1]p35'!$G$158</f>
        <v>0</v>
      </c>
      <c r="M148" s="434"/>
      <c r="N148" s="112" t="s">
        <v>244</v>
      </c>
      <c r="O148" s="433">
        <f>'[1]p35'!$J$158</f>
        <v>0</v>
      </c>
      <c r="P148" s="434"/>
      <c r="Q148" s="445"/>
      <c r="R148" s="445"/>
    </row>
    <row r="149" spans="1:18" ht="12.75">
      <c r="A149" s="388"/>
      <c r="B149" s="388"/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445"/>
      <c r="R149" s="445"/>
    </row>
    <row r="150" spans="1:19" s="46" customFormat="1" ht="11.25" customHeight="1">
      <c r="A150" s="382" t="str">
        <f>T('[1]p36'!$C$13:$G$13)</f>
        <v>Michelli Karinne Barros da Silva</v>
      </c>
      <c r="B150" s="383"/>
      <c r="C150" s="383"/>
      <c r="D150" s="383"/>
      <c r="E150" s="384"/>
      <c r="F150" s="443"/>
      <c r="G150" s="444"/>
      <c r="H150" s="444"/>
      <c r="I150" s="444"/>
      <c r="J150" s="444"/>
      <c r="K150" s="444"/>
      <c r="L150" s="444"/>
      <c r="M150" s="444"/>
      <c r="N150" s="444"/>
      <c r="O150" s="444"/>
      <c r="P150" s="444"/>
      <c r="Q150" s="445"/>
      <c r="R150" s="445"/>
      <c r="S150" s="39"/>
    </row>
    <row r="151" spans="1:18" s="3" customFormat="1" ht="13.5" customHeight="1">
      <c r="A151" s="25" t="s">
        <v>73</v>
      </c>
      <c r="B151" s="386" t="str">
        <f>IF('[1]p36'!$A$147&lt;&gt;0,'[1]p36'!$A$147,"")</f>
        <v>Modelos Birnbaum-Saunders generalizados</v>
      </c>
      <c r="C151" s="386"/>
      <c r="D151" s="386"/>
      <c r="E151" s="386"/>
      <c r="F151" s="386"/>
      <c r="G151" s="386"/>
      <c r="H151" s="386"/>
      <c r="I151" s="387"/>
      <c r="J151" s="382" t="s">
        <v>239</v>
      </c>
      <c r="K151" s="383"/>
      <c r="L151" s="111" t="str">
        <f>IF('[1]p36'!$I$147&lt;&gt;0,'[1]p36'!$I$147,"")</f>
        <v>CNPq</v>
      </c>
      <c r="M151" s="61" t="s">
        <v>238</v>
      </c>
      <c r="N151" s="446" t="str">
        <f>IF('[1]p36'!$K$147&lt;&gt;0,'[1]p36'!$K$147,"")</f>
        <v>Em andamento</v>
      </c>
      <c r="O151" s="446"/>
      <c r="P151" s="447"/>
      <c r="Q151" s="445"/>
      <c r="R151" s="445"/>
    </row>
    <row r="152" spans="1:18" s="3" customFormat="1" ht="13.5" customHeight="1">
      <c r="A152" s="25" t="s">
        <v>84</v>
      </c>
      <c r="B152" s="437" t="str">
        <f>IF('[1]p36'!$H$149&lt;&gt;0,'[1]p36'!$H$149,"")</f>
        <v>Coordenador</v>
      </c>
      <c r="C152" s="438"/>
      <c r="D152" s="450" t="s">
        <v>240</v>
      </c>
      <c r="E152" s="451"/>
      <c r="F152" s="452" t="str">
        <f>IF('[1]p36'!$A$149&lt;&gt;0,'[1]p36'!$A$149,"")</f>
        <v>Regressão</v>
      </c>
      <c r="G152" s="452"/>
      <c r="H152" s="452"/>
      <c r="I152" s="452"/>
      <c r="J152" s="453"/>
      <c r="K152" s="25" t="s">
        <v>71</v>
      </c>
      <c r="L152" s="448">
        <f>IF('[1]p36'!$J$149&lt;&gt;0,'[1]p36'!$J$149,"")</f>
      </c>
      <c r="M152" s="449"/>
      <c r="N152" s="25" t="s">
        <v>72</v>
      </c>
      <c r="O152" s="448">
        <f>IF('[1]p36'!$K$149&lt;&gt;0,'[1]p36'!$K$149,"")</f>
      </c>
      <c r="P152" s="449"/>
      <c r="Q152" s="445"/>
      <c r="R152" s="445"/>
    </row>
    <row r="153" spans="1:18" ht="12.75">
      <c r="A153" s="382" t="s">
        <v>241</v>
      </c>
      <c r="B153" s="383"/>
      <c r="C153" s="383"/>
      <c r="D153" s="433">
        <f>'[1]p36'!$A$151</f>
        <v>16000</v>
      </c>
      <c r="E153" s="434"/>
      <c r="F153" s="382" t="s">
        <v>245</v>
      </c>
      <c r="G153" s="383"/>
      <c r="H153" s="433">
        <f>'[1]p36'!$D$151</f>
        <v>16000</v>
      </c>
      <c r="I153" s="434"/>
      <c r="J153" s="382" t="s">
        <v>243</v>
      </c>
      <c r="K153" s="383"/>
      <c r="L153" s="433">
        <f>'[1]p36'!$G$151</f>
        <v>9461.54</v>
      </c>
      <c r="M153" s="434"/>
      <c r="N153" s="112" t="s">
        <v>244</v>
      </c>
      <c r="O153" s="433">
        <f>'[1]p36'!$J$151</f>
        <v>6538.46</v>
      </c>
      <c r="P153" s="434"/>
      <c r="Q153" s="445"/>
      <c r="R153" s="445"/>
    </row>
    <row r="154" spans="1:18" ht="12.75">
      <c r="A154" s="388"/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445"/>
      <c r="R154" s="445"/>
    </row>
    <row r="155" spans="1:18" s="3" customFormat="1" ht="13.5" customHeight="1">
      <c r="A155" s="25" t="s">
        <v>73</v>
      </c>
      <c r="B155" s="386" t="str">
        <f>IF('[1]p36'!$A$154&lt;&gt;0,'[1]p36'!$A$154,"")</f>
        <v>Análise Unificada via H-verossimilhanças dos MLG's Modelos comEfeitos Aleatórios</v>
      </c>
      <c r="C155" s="386"/>
      <c r="D155" s="386"/>
      <c r="E155" s="386"/>
      <c r="F155" s="386"/>
      <c r="G155" s="386"/>
      <c r="H155" s="386"/>
      <c r="I155" s="387"/>
      <c r="J155" s="382" t="s">
        <v>239</v>
      </c>
      <c r="K155" s="383"/>
      <c r="L155" s="111" t="str">
        <f>IF('[1]p36'!$I$154&lt;&gt;0,'[1]p36'!$I$154,"")</f>
        <v>Não há</v>
      </c>
      <c r="M155" s="61" t="s">
        <v>238</v>
      </c>
      <c r="N155" s="446" t="str">
        <f>IF('[1]p36'!$K$154&lt;&gt;0,'[1]p36'!$K$154,"")</f>
        <v>Em andamento</v>
      </c>
      <c r="O155" s="446"/>
      <c r="P155" s="447"/>
      <c r="Q155" s="445"/>
      <c r="R155" s="445"/>
    </row>
    <row r="156" spans="1:18" s="3" customFormat="1" ht="13.5" customHeight="1">
      <c r="A156" s="25" t="s">
        <v>84</v>
      </c>
      <c r="B156" s="437" t="str">
        <f>IF('[1]p36'!$H$156&lt;&gt;0,'[1]p36'!$H$156,"")</f>
        <v>Participante</v>
      </c>
      <c r="C156" s="438"/>
      <c r="D156" s="450" t="s">
        <v>240</v>
      </c>
      <c r="E156" s="451"/>
      <c r="F156" s="452" t="str">
        <f>IF('[1]p36'!$A$156&lt;&gt;0,'[1]p36'!$A$156,"")</f>
        <v>Regressão</v>
      </c>
      <c r="G156" s="452"/>
      <c r="H156" s="452"/>
      <c r="I156" s="452"/>
      <c r="J156" s="453"/>
      <c r="K156" s="25" t="s">
        <v>71</v>
      </c>
      <c r="L156" s="448">
        <f>IF('[1]p36'!$J$156&lt;&gt;0,'[1]p36'!$J$156,"")</f>
      </c>
      <c r="M156" s="449"/>
      <c r="N156" s="25" t="s">
        <v>72</v>
      </c>
      <c r="O156" s="448">
        <f>IF('[1]p36'!$K$156&lt;&gt;0,'[1]p36'!$K$156,"")</f>
      </c>
      <c r="P156" s="449"/>
      <c r="Q156" s="445"/>
      <c r="R156" s="445"/>
    </row>
    <row r="157" spans="1:18" ht="12.75">
      <c r="A157" s="382" t="s">
        <v>241</v>
      </c>
      <c r="B157" s="383"/>
      <c r="C157" s="383"/>
      <c r="D157" s="433">
        <f>'[1]p36'!$A$158</f>
        <v>0</v>
      </c>
      <c r="E157" s="434"/>
      <c r="F157" s="382" t="s">
        <v>245</v>
      </c>
      <c r="G157" s="383"/>
      <c r="H157" s="433">
        <f>'[1]p36'!$D$158</f>
        <v>0</v>
      </c>
      <c r="I157" s="434"/>
      <c r="J157" s="382" t="s">
        <v>243</v>
      </c>
      <c r="K157" s="383"/>
      <c r="L157" s="433">
        <f>'[1]p36'!$G$158</f>
        <v>0</v>
      </c>
      <c r="M157" s="434"/>
      <c r="N157" s="112" t="s">
        <v>244</v>
      </c>
      <c r="O157" s="433">
        <f>'[1]p36'!$J$158</f>
        <v>0</v>
      </c>
      <c r="P157" s="434"/>
      <c r="Q157" s="445"/>
      <c r="R157" s="445"/>
    </row>
    <row r="158" spans="1:18" ht="12.75">
      <c r="A158" s="388"/>
      <c r="B158" s="388"/>
      <c r="C158" s="388"/>
      <c r="D158" s="388"/>
      <c r="E158" s="388"/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445"/>
      <c r="R158" s="445"/>
    </row>
    <row r="159" spans="1:19" s="46" customFormat="1" ht="11.25" customHeight="1">
      <c r="A159" s="382" t="str">
        <f>T('[1]p39'!$C$13:$G$13)</f>
        <v>Rosana Marques da Silva</v>
      </c>
      <c r="B159" s="383"/>
      <c r="C159" s="383"/>
      <c r="D159" s="383"/>
      <c r="E159" s="384"/>
      <c r="F159" s="443"/>
      <c r="G159" s="444"/>
      <c r="H159" s="444"/>
      <c r="I159" s="444"/>
      <c r="J159" s="444"/>
      <c r="K159" s="444"/>
      <c r="L159" s="444"/>
      <c r="M159" s="444"/>
      <c r="N159" s="444"/>
      <c r="O159" s="444"/>
      <c r="P159" s="444"/>
      <c r="Q159" s="445"/>
      <c r="R159" s="445"/>
      <c r="S159" s="39"/>
    </row>
    <row r="160" spans="1:18" s="3" customFormat="1" ht="13.5" customHeight="1">
      <c r="A160" s="25" t="s">
        <v>73</v>
      </c>
      <c r="B160" s="386" t="str">
        <f>IF('[1]p39'!$A$140&lt;&gt;0,'[1]p39'!$A$140,"")</f>
        <v>Modelagem Numérica de Bacias Sedimentares</v>
      </c>
      <c r="C160" s="386"/>
      <c r="D160" s="386"/>
      <c r="E160" s="386"/>
      <c r="F160" s="386"/>
      <c r="G160" s="386"/>
      <c r="H160" s="386"/>
      <c r="I160" s="387"/>
      <c r="J160" s="382" t="s">
        <v>239</v>
      </c>
      <c r="K160" s="383"/>
      <c r="L160" s="111" t="str">
        <f>IF('[1]p39'!$I$140&lt;&gt;0,'[1]p39'!$I$140,"")</f>
        <v>ANP</v>
      </c>
      <c r="M160" s="61" t="s">
        <v>238</v>
      </c>
      <c r="N160" s="446" t="str">
        <f>IF('[1]p39'!$K$140&lt;&gt;0,'[1]p39'!$K$140,"")</f>
        <v>Em andamento</v>
      </c>
      <c r="O160" s="446"/>
      <c r="P160" s="447"/>
      <c r="Q160" s="445"/>
      <c r="R160" s="445"/>
    </row>
    <row r="161" spans="1:18" s="3" customFormat="1" ht="13.5" customHeight="1">
      <c r="A161" s="25" t="s">
        <v>84</v>
      </c>
      <c r="B161" s="437" t="str">
        <f>IF('[1]p39'!$H$142&lt;&gt;0,'[1]p39'!$H$142,"")</f>
        <v>Coordenador</v>
      </c>
      <c r="C161" s="438"/>
      <c r="D161" s="450" t="s">
        <v>240</v>
      </c>
      <c r="E161" s="451"/>
      <c r="F161" s="452" t="str">
        <f>IF('[1]p39'!$A$142&lt;&gt;0,'[1]p39'!$A$142,"")</f>
        <v>Matemática aplicada</v>
      </c>
      <c r="G161" s="452"/>
      <c r="H161" s="452"/>
      <c r="I161" s="452"/>
      <c r="J161" s="453"/>
      <c r="K161" s="25" t="s">
        <v>71</v>
      </c>
      <c r="L161" s="448">
        <f>IF('[1]p39'!$J$142&lt;&gt;0,'[1]p39'!$J$142,"")</f>
        <v>39569</v>
      </c>
      <c r="M161" s="449"/>
      <c r="N161" s="25" t="s">
        <v>72</v>
      </c>
      <c r="O161" s="448">
        <f>IF('[1]p39'!$K$142&lt;&gt;0,'[1]p39'!$K$142,"")</f>
      </c>
      <c r="P161" s="449"/>
      <c r="Q161" s="445"/>
      <c r="R161" s="445"/>
    </row>
    <row r="162" spans="1:18" ht="12.75">
      <c r="A162" s="382" t="s">
        <v>241</v>
      </c>
      <c r="B162" s="383"/>
      <c r="C162" s="383"/>
      <c r="D162" s="433">
        <f>'[1]p39'!$A$144</f>
        <v>0</v>
      </c>
      <c r="E162" s="434"/>
      <c r="F162" s="382" t="s">
        <v>242</v>
      </c>
      <c r="G162" s="383"/>
      <c r="H162" s="433">
        <f>'[1]p39'!$D$144</f>
        <v>0</v>
      </c>
      <c r="I162" s="434"/>
      <c r="J162" s="382" t="s">
        <v>243</v>
      </c>
      <c r="K162" s="383"/>
      <c r="L162" s="433">
        <f>'[1]p39'!$G$144</f>
        <v>0</v>
      </c>
      <c r="M162" s="434"/>
      <c r="N162" s="112" t="s">
        <v>244</v>
      </c>
      <c r="O162" s="433">
        <f>'[1]p39'!$J$144</f>
        <v>0</v>
      </c>
      <c r="P162" s="434"/>
      <c r="Q162" s="445"/>
      <c r="R162" s="445"/>
    </row>
    <row r="163" spans="1:18" ht="12.75">
      <c r="A163" s="388"/>
      <c r="B163" s="388"/>
      <c r="C163" s="388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445"/>
      <c r="R163" s="445"/>
    </row>
    <row r="164" spans="1:19" s="46" customFormat="1" ht="11.25" customHeight="1">
      <c r="A164" s="382" t="str">
        <f>T('[1]p40'!$C$13:$G$13)</f>
        <v>Rosângela Silveira do Nascimento</v>
      </c>
      <c r="B164" s="383"/>
      <c r="C164" s="383"/>
      <c r="D164" s="383"/>
      <c r="E164" s="384"/>
      <c r="F164" s="443"/>
      <c r="G164" s="444"/>
      <c r="H164" s="444"/>
      <c r="I164" s="444"/>
      <c r="J164" s="444"/>
      <c r="K164" s="444"/>
      <c r="L164" s="444"/>
      <c r="M164" s="444"/>
      <c r="N164" s="444"/>
      <c r="O164" s="444"/>
      <c r="P164" s="444"/>
      <c r="Q164" s="445"/>
      <c r="R164" s="445"/>
      <c r="S164" s="39"/>
    </row>
    <row r="165" spans="1:18" s="3" customFormat="1" ht="13.5" customHeight="1">
      <c r="A165" s="25" t="s">
        <v>73</v>
      </c>
      <c r="B165" s="386" t="str">
        <f>IF('[1]p40'!$A$140&lt;&gt;0,'[1]p40'!$A$140,"")</f>
        <v>Análise Unificada via  H-verossimilhança dos Modelos Lineares Generalizados com Efeitos Aleatórios</v>
      </c>
      <c r="C165" s="386"/>
      <c r="D165" s="386"/>
      <c r="E165" s="386"/>
      <c r="F165" s="386"/>
      <c r="G165" s="386"/>
      <c r="H165" s="386"/>
      <c r="I165" s="387"/>
      <c r="J165" s="382" t="s">
        <v>239</v>
      </c>
      <c r="K165" s="383"/>
      <c r="L165" s="111">
        <f>IF('[1]p40'!$I$140&lt;&gt;0,'[1]p40'!$I$140,"")</f>
      </c>
      <c r="M165" s="61" t="s">
        <v>238</v>
      </c>
      <c r="N165" s="446">
        <f>IF('[1]p40'!$K$140&lt;&gt;0,'[1]p40'!$K$140,"")</f>
      </c>
      <c r="O165" s="446"/>
      <c r="P165" s="447"/>
      <c r="Q165" s="445"/>
      <c r="R165" s="445"/>
    </row>
    <row r="166" spans="1:18" s="3" customFormat="1" ht="13.5" customHeight="1">
      <c r="A166" s="25" t="s">
        <v>84</v>
      </c>
      <c r="B166" s="437" t="str">
        <f>IF('[1]p40'!$H$142&lt;&gt;0,'[1]p40'!$H$142,"")</f>
        <v>Participante</v>
      </c>
      <c r="C166" s="438"/>
      <c r="D166" s="450" t="s">
        <v>240</v>
      </c>
      <c r="E166" s="451"/>
      <c r="F166" s="452">
        <f>IF('[1]p40'!$A$142&lt;&gt;0,'[1]p40'!$A$142,"")</f>
      </c>
      <c r="G166" s="452"/>
      <c r="H166" s="452"/>
      <c r="I166" s="452"/>
      <c r="J166" s="453"/>
      <c r="K166" s="25" t="s">
        <v>71</v>
      </c>
      <c r="L166" s="448">
        <f>IF('[1]p40'!$J$142&lt;&gt;0,'[1]p40'!$J$142,"")</f>
        <v>39821</v>
      </c>
      <c r="M166" s="449"/>
      <c r="N166" s="25" t="s">
        <v>72</v>
      </c>
      <c r="O166" s="448">
        <f>IF('[1]p40'!$K$142&lt;&gt;0,'[1]p40'!$K$142,"")</f>
      </c>
      <c r="P166" s="449"/>
      <c r="Q166" s="445"/>
      <c r="R166" s="445"/>
    </row>
    <row r="167" spans="1:18" ht="12.75">
      <c r="A167" s="382" t="s">
        <v>241</v>
      </c>
      <c r="B167" s="383"/>
      <c r="C167" s="383"/>
      <c r="D167" s="433">
        <f>'[1]p40'!$A$144</f>
        <v>0</v>
      </c>
      <c r="E167" s="434"/>
      <c r="F167" s="382" t="s">
        <v>242</v>
      </c>
      <c r="G167" s="383"/>
      <c r="H167" s="433">
        <f>'[1]p40'!$D$144</f>
        <v>0</v>
      </c>
      <c r="I167" s="434"/>
      <c r="J167" s="382" t="s">
        <v>243</v>
      </c>
      <c r="K167" s="383"/>
      <c r="L167" s="433">
        <f>'[1]p40'!$G$144</f>
        <v>0</v>
      </c>
      <c r="M167" s="434"/>
      <c r="N167" s="112" t="s">
        <v>244</v>
      </c>
      <c r="O167" s="433">
        <f>'[1]p40'!$J$144</f>
        <v>0</v>
      </c>
      <c r="P167" s="434"/>
      <c r="Q167" s="445"/>
      <c r="R167" s="445"/>
    </row>
    <row r="168" spans="1:18" ht="12.75">
      <c r="A168" s="382"/>
      <c r="B168" s="383"/>
      <c r="C168" s="383"/>
      <c r="D168" s="383"/>
      <c r="E168" s="383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445"/>
      <c r="R168" s="445"/>
    </row>
    <row r="169" spans="1:19" s="46" customFormat="1" ht="11.25" customHeight="1">
      <c r="A169" s="382" t="str">
        <f>T('[1]p42'!$C$13:$G$13)</f>
        <v>Severino Horácio da Silva</v>
      </c>
      <c r="B169" s="383"/>
      <c r="C169" s="383"/>
      <c r="D169" s="383"/>
      <c r="E169" s="384"/>
      <c r="F169" s="443"/>
      <c r="G169" s="444"/>
      <c r="H169" s="444"/>
      <c r="I169" s="444"/>
      <c r="J169" s="444"/>
      <c r="K169" s="444"/>
      <c r="L169" s="444"/>
      <c r="M169" s="444"/>
      <c r="N169" s="444"/>
      <c r="O169" s="444"/>
      <c r="P169" s="444"/>
      <c r="Q169" s="445"/>
      <c r="R169" s="445"/>
      <c r="S169" s="39"/>
    </row>
    <row r="170" spans="1:18" s="3" customFormat="1" ht="13.5" customHeight="1">
      <c r="A170" s="25" t="s">
        <v>73</v>
      </c>
      <c r="B170" s="386" t="str">
        <f>IF('[1]p42'!$A$140&lt;&gt;0,'[1]p42'!$A$140,"")</f>
        <v>Variedades Invariantes para o caso de tricotomia exponencial </v>
      </c>
      <c r="C170" s="386"/>
      <c r="D170" s="386"/>
      <c r="E170" s="386"/>
      <c r="F170" s="386"/>
      <c r="G170" s="386"/>
      <c r="H170" s="386"/>
      <c r="I170" s="387"/>
      <c r="J170" s="382" t="s">
        <v>239</v>
      </c>
      <c r="K170" s="383"/>
      <c r="L170" s="111">
        <f>IF('[1]p42'!$I$140&lt;&gt;0,'[1]p42'!$I$140,"")</f>
      </c>
      <c r="M170" s="61" t="s">
        <v>238</v>
      </c>
      <c r="N170" s="446" t="str">
        <f>IF('[1]p42'!$K$140&lt;&gt;0,'[1]p42'!$K$140,"")</f>
        <v>Em andamento</v>
      </c>
      <c r="O170" s="446"/>
      <c r="P170" s="447"/>
      <c r="Q170" s="445"/>
      <c r="R170" s="445"/>
    </row>
    <row r="171" spans="1:18" s="3" customFormat="1" ht="13.5" customHeight="1">
      <c r="A171" s="25" t="s">
        <v>84</v>
      </c>
      <c r="B171" s="437" t="str">
        <f>IF('[1]p42'!$H$142&lt;&gt;0,'[1]p42'!$H$142,"")</f>
        <v>Coordenador</v>
      </c>
      <c r="C171" s="438"/>
      <c r="D171" s="450" t="s">
        <v>240</v>
      </c>
      <c r="E171" s="451"/>
      <c r="F171" s="452" t="str">
        <f>IF('[1]p42'!$A$142&lt;&gt;0,'[1]p42'!$A$142,"")</f>
        <v>Sistemas Dinâmicos</v>
      </c>
      <c r="G171" s="452"/>
      <c r="H171" s="452"/>
      <c r="I171" s="452"/>
      <c r="J171" s="453"/>
      <c r="K171" s="25" t="s">
        <v>71</v>
      </c>
      <c r="L171" s="448">
        <f>IF('[1]p42'!$J$142&lt;&gt;0,'[1]p42'!$J$142,"")</f>
        <v>39833</v>
      </c>
      <c r="M171" s="449"/>
      <c r="N171" s="25" t="s">
        <v>72</v>
      </c>
      <c r="O171" s="448">
        <f>IF('[1]p42'!$K$142&lt;&gt;0,'[1]p42'!$K$142,"")</f>
      </c>
      <c r="P171" s="449"/>
      <c r="Q171" s="445"/>
      <c r="R171" s="445"/>
    </row>
    <row r="172" spans="1:18" ht="12.75">
      <c r="A172" s="382" t="s">
        <v>241</v>
      </c>
      <c r="B172" s="383"/>
      <c r="C172" s="383"/>
      <c r="D172" s="433">
        <f>'[1]p42'!$A$144</f>
        <v>0</v>
      </c>
      <c r="E172" s="434"/>
      <c r="F172" s="382" t="s">
        <v>242</v>
      </c>
      <c r="G172" s="383"/>
      <c r="H172" s="433">
        <f>'[1]p42'!$D$144</f>
        <v>0</v>
      </c>
      <c r="I172" s="434"/>
      <c r="J172" s="382" t="s">
        <v>243</v>
      </c>
      <c r="K172" s="383"/>
      <c r="L172" s="433">
        <f>'[1]p42'!$G$144</f>
        <v>0</v>
      </c>
      <c r="M172" s="434"/>
      <c r="N172" s="112" t="s">
        <v>244</v>
      </c>
      <c r="O172" s="433">
        <f>'[1]p42'!$J$144</f>
        <v>0</v>
      </c>
      <c r="P172" s="434"/>
      <c r="Q172" s="445"/>
      <c r="R172" s="445"/>
    </row>
    <row r="173" spans="1:18" ht="12.75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445"/>
      <c r="R173" s="445"/>
    </row>
    <row r="174" spans="1:18" s="3" customFormat="1" ht="13.5" customHeight="1">
      <c r="A174" s="25" t="s">
        <v>73</v>
      </c>
      <c r="B174" s="386" t="str">
        <f>IF('[1]p42'!$A$147&lt;&gt;0,'[1]p42'!$A$147,"")</f>
        <v>Dinâmica Neural </v>
      </c>
      <c r="C174" s="386"/>
      <c r="D174" s="386"/>
      <c r="E174" s="386"/>
      <c r="F174" s="386"/>
      <c r="G174" s="386"/>
      <c r="H174" s="386"/>
      <c r="I174" s="387"/>
      <c r="J174" s="382" t="s">
        <v>239</v>
      </c>
      <c r="K174" s="383"/>
      <c r="L174" s="111">
        <f>IF('[1]p42'!$I$147&lt;&gt;0,'[1]p42'!$I$147,"")</f>
      </c>
      <c r="M174" s="61" t="s">
        <v>238</v>
      </c>
      <c r="N174" s="446" t="str">
        <f>IF('[1]p42'!$K$147&lt;&gt;0,'[1]p42'!$K$147,"")</f>
        <v>Em andamento</v>
      </c>
      <c r="O174" s="446"/>
      <c r="P174" s="447"/>
      <c r="Q174" s="445"/>
      <c r="R174" s="445"/>
    </row>
    <row r="175" spans="1:18" s="3" customFormat="1" ht="13.5" customHeight="1">
      <c r="A175" s="25" t="s">
        <v>84</v>
      </c>
      <c r="B175" s="437" t="str">
        <f>IF('[1]p42'!$H$149&lt;&gt;0,'[1]p42'!$H$149,"")</f>
        <v>Coordenador</v>
      </c>
      <c r="C175" s="438"/>
      <c r="D175" s="450" t="s">
        <v>240</v>
      </c>
      <c r="E175" s="451"/>
      <c r="F175" s="452" t="str">
        <f>IF('[1]p42'!$A$149&lt;&gt;0,'[1]p42'!$A$149,"")</f>
        <v>Equações de Evolução</v>
      </c>
      <c r="G175" s="452"/>
      <c r="H175" s="452"/>
      <c r="I175" s="452"/>
      <c r="J175" s="453"/>
      <c r="K175" s="25" t="s">
        <v>71</v>
      </c>
      <c r="L175" s="448">
        <f>IF('[1]p42'!$J$149&lt;&gt;0,'[1]p42'!$J$149,"")</f>
        <v>39833</v>
      </c>
      <c r="M175" s="449"/>
      <c r="N175" s="25" t="s">
        <v>72</v>
      </c>
      <c r="O175" s="448">
        <f>IF('[1]p42'!$K$149&lt;&gt;0,'[1]p42'!$K$149,"")</f>
      </c>
      <c r="P175" s="449"/>
      <c r="Q175" s="445"/>
      <c r="R175" s="445"/>
    </row>
    <row r="176" spans="1:18" ht="12.75">
      <c r="A176" s="382" t="s">
        <v>241</v>
      </c>
      <c r="B176" s="383"/>
      <c r="C176" s="383"/>
      <c r="D176" s="433">
        <f>'[1]p42'!$A$151</f>
        <v>0</v>
      </c>
      <c r="E176" s="434"/>
      <c r="F176" s="382" t="s">
        <v>245</v>
      </c>
      <c r="G176" s="383"/>
      <c r="H176" s="433">
        <f>'[1]p42'!$D$151</f>
        <v>0</v>
      </c>
      <c r="I176" s="434"/>
      <c r="J176" s="382" t="s">
        <v>243</v>
      </c>
      <c r="K176" s="383"/>
      <c r="L176" s="433">
        <f>'[1]p42'!$G$151</f>
        <v>0</v>
      </c>
      <c r="M176" s="434"/>
      <c r="N176" s="112" t="s">
        <v>244</v>
      </c>
      <c r="O176" s="433">
        <f>'[1]p42'!$J$151</f>
        <v>0</v>
      </c>
      <c r="P176" s="434"/>
      <c r="Q176" s="445"/>
      <c r="R176" s="445"/>
    </row>
    <row r="177" spans="1:18" ht="12.75">
      <c r="A177" s="388"/>
      <c r="B177" s="388"/>
      <c r="C177" s="388"/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445"/>
      <c r="R177" s="445"/>
    </row>
    <row r="178" spans="1:18" s="3" customFormat="1" ht="13.5" customHeight="1">
      <c r="A178" s="25" t="s">
        <v>73</v>
      </c>
      <c r="B178" s="386" t="str">
        <f>IF('[1]p42'!$A$154&lt;&gt;0,'[1]p42'!$A$154,"")</f>
        <v> Continuidade de Atratores Globais para equações de evolução não local </v>
      </c>
      <c r="C178" s="386"/>
      <c r="D178" s="386"/>
      <c r="E178" s="386"/>
      <c r="F178" s="386"/>
      <c r="G178" s="386"/>
      <c r="H178" s="386"/>
      <c r="I178" s="387"/>
      <c r="J178" s="382" t="s">
        <v>239</v>
      </c>
      <c r="K178" s="383"/>
      <c r="L178" s="111">
        <f>IF('[1]p42'!$I$154&lt;&gt;0,'[1]p42'!$I$154,"")</f>
      </c>
      <c r="M178" s="61" t="s">
        <v>238</v>
      </c>
      <c r="N178" s="446" t="str">
        <f>IF('[1]p42'!$K$154&lt;&gt;0,'[1]p42'!$K$154,"")</f>
        <v>Em andamento</v>
      </c>
      <c r="O178" s="446"/>
      <c r="P178" s="447"/>
      <c r="Q178" s="445"/>
      <c r="R178" s="445"/>
    </row>
    <row r="179" spans="1:18" s="3" customFormat="1" ht="13.5" customHeight="1">
      <c r="A179" s="25" t="s">
        <v>84</v>
      </c>
      <c r="B179" s="437" t="str">
        <f>IF('[1]p42'!$H$156&lt;&gt;0,'[1]p42'!$H$156,"")</f>
        <v>Participante</v>
      </c>
      <c r="C179" s="438"/>
      <c r="D179" s="450" t="s">
        <v>240</v>
      </c>
      <c r="E179" s="451"/>
      <c r="F179" s="452" t="str">
        <f>IF('[1]p42'!$A$156&lt;&gt;0,'[1]p42'!$A$156,"")</f>
        <v>Equações de Evolução</v>
      </c>
      <c r="G179" s="452"/>
      <c r="H179" s="452"/>
      <c r="I179" s="452"/>
      <c r="J179" s="453"/>
      <c r="K179" s="25" t="s">
        <v>71</v>
      </c>
      <c r="L179" s="448">
        <f>IF('[1]p42'!$J$156&lt;&gt;0,'[1]p42'!$J$156,"")</f>
        <v>39548</v>
      </c>
      <c r="M179" s="449"/>
      <c r="N179" s="25" t="s">
        <v>72</v>
      </c>
      <c r="O179" s="448">
        <f>IF('[1]p42'!$K$156&lt;&gt;0,'[1]p42'!$K$156,"")</f>
      </c>
      <c r="P179" s="449"/>
      <c r="Q179" s="445"/>
      <c r="R179" s="445"/>
    </row>
    <row r="180" spans="1:18" ht="12.75">
      <c r="A180" s="382" t="s">
        <v>241</v>
      </c>
      <c r="B180" s="383"/>
      <c r="C180" s="383"/>
      <c r="D180" s="433">
        <f>'[1]p42'!$A$158</f>
        <v>0</v>
      </c>
      <c r="E180" s="434"/>
      <c r="F180" s="382" t="s">
        <v>245</v>
      </c>
      <c r="G180" s="383"/>
      <c r="H180" s="433">
        <f>'[1]p42'!$D$158</f>
        <v>0</v>
      </c>
      <c r="I180" s="434"/>
      <c r="J180" s="382" t="s">
        <v>243</v>
      </c>
      <c r="K180" s="383"/>
      <c r="L180" s="433">
        <f>'[1]p42'!$G$158</f>
        <v>0</v>
      </c>
      <c r="M180" s="434"/>
      <c r="N180" s="112" t="s">
        <v>244</v>
      </c>
      <c r="O180" s="433">
        <f>'[1]p42'!$J$158</f>
        <v>0</v>
      </c>
      <c r="P180" s="434"/>
      <c r="Q180" s="445"/>
      <c r="R180" s="445"/>
    </row>
    <row r="181" spans="1:18" ht="12.75">
      <c r="A181" s="388"/>
      <c r="B181" s="388"/>
      <c r="C181" s="388"/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  <c r="Q181" s="445"/>
      <c r="R181" s="445"/>
    </row>
    <row r="182" spans="1:18" s="3" customFormat="1" ht="13.5" customHeight="1">
      <c r="A182" s="25" t="s">
        <v>73</v>
      </c>
      <c r="B182" s="386" t="str">
        <f>IF('[1]p42'!$A$161&lt;&gt;0,'[1]p42'!$A$161,"")</f>
        <v>Seminário Interno (Diferenciabilidade em Espaços de Banach  )</v>
      </c>
      <c r="C182" s="386"/>
      <c r="D182" s="386"/>
      <c r="E182" s="386"/>
      <c r="F182" s="386"/>
      <c r="G182" s="386"/>
      <c r="H182" s="386"/>
      <c r="I182" s="387"/>
      <c r="J182" s="382" t="s">
        <v>239</v>
      </c>
      <c r="K182" s="383"/>
      <c r="L182" s="111" t="str">
        <f>IF('[1]p42'!$I$161&lt;&gt;0,'[1]p42'!$I$161,"")</f>
        <v>Não há</v>
      </c>
      <c r="M182" s="61" t="s">
        <v>238</v>
      </c>
      <c r="N182" s="446" t="str">
        <f>IF('[1]p42'!$K$161&lt;&gt;0,'[1]p42'!$K$161,"")</f>
        <v>Concluído</v>
      </c>
      <c r="O182" s="446"/>
      <c r="P182" s="447"/>
      <c r="Q182" s="445"/>
      <c r="R182" s="445"/>
    </row>
    <row r="183" spans="1:18" s="3" customFormat="1" ht="13.5" customHeight="1">
      <c r="A183" s="25" t="s">
        <v>84</v>
      </c>
      <c r="B183" s="437" t="str">
        <f>IF('[1]p42'!$H$163&lt;&gt;0,'[1]p42'!$H$163,"")</f>
        <v>Participante</v>
      </c>
      <c r="C183" s="438"/>
      <c r="D183" s="450" t="s">
        <v>240</v>
      </c>
      <c r="E183" s="451"/>
      <c r="F183" s="452" t="str">
        <f>IF('[1]p42'!$A$163&lt;&gt;0,'[1]p42'!$A$163,"")</f>
        <v>Análise Funcional</v>
      </c>
      <c r="G183" s="452"/>
      <c r="H183" s="452"/>
      <c r="I183" s="452"/>
      <c r="J183" s="453"/>
      <c r="K183" s="25" t="s">
        <v>71</v>
      </c>
      <c r="L183" s="448">
        <f>IF('[1]p42'!$J$163&lt;&gt;0,'[1]p42'!$J$163,"")</f>
        <v>40035</v>
      </c>
      <c r="M183" s="449"/>
      <c r="N183" s="25" t="s">
        <v>72</v>
      </c>
      <c r="O183" s="448">
        <f>IF('[1]p42'!$K$163&lt;&gt;0,'[1]p42'!$K$163,"")</f>
        <v>40165</v>
      </c>
      <c r="P183" s="449"/>
      <c r="Q183" s="445"/>
      <c r="R183" s="445"/>
    </row>
    <row r="184" spans="1:18" ht="12.75">
      <c r="A184" s="382" t="s">
        <v>241</v>
      </c>
      <c r="B184" s="383"/>
      <c r="C184" s="383"/>
      <c r="D184" s="433">
        <f>'[1]p42'!$A$165</f>
        <v>0</v>
      </c>
      <c r="E184" s="434"/>
      <c r="F184" s="382" t="s">
        <v>245</v>
      </c>
      <c r="G184" s="383"/>
      <c r="H184" s="433">
        <f>'[1]p42'!$D$165</f>
        <v>0</v>
      </c>
      <c r="I184" s="434"/>
      <c r="J184" s="382" t="s">
        <v>243</v>
      </c>
      <c r="K184" s="383"/>
      <c r="L184" s="433">
        <f>'[1]p42'!$G$165</f>
        <v>0</v>
      </c>
      <c r="M184" s="434"/>
      <c r="N184" s="112" t="s">
        <v>244</v>
      </c>
      <c r="O184" s="433">
        <f>'[1]p42'!$J$165</f>
        <v>0</v>
      </c>
      <c r="P184" s="434"/>
      <c r="Q184" s="445"/>
      <c r="R184" s="445"/>
    </row>
  </sheetData>
  <sheetProtection/>
  <mergeCells count="687">
    <mergeCell ref="B69:I69"/>
    <mergeCell ref="J69:K69"/>
    <mergeCell ref="N69:P69"/>
    <mergeCell ref="B70:C70"/>
    <mergeCell ref="D70:E70"/>
    <mergeCell ref="F70:J70"/>
    <mergeCell ref="L70:M70"/>
    <mergeCell ref="O70:P70"/>
    <mergeCell ref="J71:K71"/>
    <mergeCell ref="L71:M71"/>
    <mergeCell ref="O71:P71"/>
    <mergeCell ref="A72:P72"/>
    <mergeCell ref="A71:C71"/>
    <mergeCell ref="D71:E71"/>
    <mergeCell ref="F71:G71"/>
    <mergeCell ref="H71:I71"/>
    <mergeCell ref="B73:I73"/>
    <mergeCell ref="J73:K73"/>
    <mergeCell ref="N73:P73"/>
    <mergeCell ref="B74:C74"/>
    <mergeCell ref="D74:E74"/>
    <mergeCell ref="F74:J74"/>
    <mergeCell ref="L74:M74"/>
    <mergeCell ref="O74:P74"/>
    <mergeCell ref="J75:K75"/>
    <mergeCell ref="L75:M75"/>
    <mergeCell ref="O75:P75"/>
    <mergeCell ref="A76:P76"/>
    <mergeCell ref="A75:C75"/>
    <mergeCell ref="D75:E75"/>
    <mergeCell ref="F75:G75"/>
    <mergeCell ref="H75:I75"/>
    <mergeCell ref="H79:I79"/>
    <mergeCell ref="B77:I77"/>
    <mergeCell ref="J77:K77"/>
    <mergeCell ref="N77:P77"/>
    <mergeCell ref="B78:C78"/>
    <mergeCell ref="D78:E78"/>
    <mergeCell ref="F78:J78"/>
    <mergeCell ref="L78:M78"/>
    <mergeCell ref="O78:P78"/>
    <mergeCell ref="O183:P183"/>
    <mergeCell ref="L184:M184"/>
    <mergeCell ref="O184:P184"/>
    <mergeCell ref="B183:C183"/>
    <mergeCell ref="D183:E183"/>
    <mergeCell ref="F183:J183"/>
    <mergeCell ref="L183:M183"/>
    <mergeCell ref="D184:E184"/>
    <mergeCell ref="A184:C184"/>
    <mergeCell ref="F184:G184"/>
    <mergeCell ref="A177:P177"/>
    <mergeCell ref="B178:I178"/>
    <mergeCell ref="J178:K178"/>
    <mergeCell ref="N178:P178"/>
    <mergeCell ref="O175:P175"/>
    <mergeCell ref="L176:M176"/>
    <mergeCell ref="O176:P176"/>
    <mergeCell ref="L175:M175"/>
    <mergeCell ref="A169:E169"/>
    <mergeCell ref="F169:P169"/>
    <mergeCell ref="O172:P172"/>
    <mergeCell ref="D172:E172"/>
    <mergeCell ref="B170:I170"/>
    <mergeCell ref="J170:K170"/>
    <mergeCell ref="N170:P170"/>
    <mergeCell ref="B171:C171"/>
    <mergeCell ref="D171:E171"/>
    <mergeCell ref="F171:J171"/>
    <mergeCell ref="J167:K167"/>
    <mergeCell ref="L167:M167"/>
    <mergeCell ref="O167:P167"/>
    <mergeCell ref="B166:C166"/>
    <mergeCell ref="D166:E166"/>
    <mergeCell ref="A167:C167"/>
    <mergeCell ref="D167:E167"/>
    <mergeCell ref="F167:G167"/>
    <mergeCell ref="H167:I167"/>
    <mergeCell ref="F166:J166"/>
    <mergeCell ref="L166:M166"/>
    <mergeCell ref="A163:P163"/>
    <mergeCell ref="A164:E164"/>
    <mergeCell ref="F164:P164"/>
    <mergeCell ref="B165:I165"/>
    <mergeCell ref="J165:K165"/>
    <mergeCell ref="N165:P165"/>
    <mergeCell ref="O166:P166"/>
    <mergeCell ref="J162:K162"/>
    <mergeCell ref="L162:M162"/>
    <mergeCell ref="O162:P162"/>
    <mergeCell ref="B161:C161"/>
    <mergeCell ref="D161:E161"/>
    <mergeCell ref="A162:C162"/>
    <mergeCell ref="D162:E162"/>
    <mergeCell ref="F162:G162"/>
    <mergeCell ref="H162:I162"/>
    <mergeCell ref="F161:J161"/>
    <mergeCell ref="L161:M161"/>
    <mergeCell ref="A158:P158"/>
    <mergeCell ref="A159:E159"/>
    <mergeCell ref="F159:P159"/>
    <mergeCell ref="B160:I160"/>
    <mergeCell ref="J160:K160"/>
    <mergeCell ref="N160:P160"/>
    <mergeCell ref="O161:P161"/>
    <mergeCell ref="J157:K157"/>
    <mergeCell ref="L157:M157"/>
    <mergeCell ref="O157:P157"/>
    <mergeCell ref="B156:C156"/>
    <mergeCell ref="D156:E156"/>
    <mergeCell ref="A157:C157"/>
    <mergeCell ref="D157:E157"/>
    <mergeCell ref="F157:G157"/>
    <mergeCell ref="H157:I157"/>
    <mergeCell ref="F156:J156"/>
    <mergeCell ref="L156:M156"/>
    <mergeCell ref="A154:P154"/>
    <mergeCell ref="B155:I155"/>
    <mergeCell ref="J155:K155"/>
    <mergeCell ref="N155:P155"/>
    <mergeCell ref="O156:P156"/>
    <mergeCell ref="J153:K153"/>
    <mergeCell ref="L153:M153"/>
    <mergeCell ref="O153:P153"/>
    <mergeCell ref="B152:C152"/>
    <mergeCell ref="D152:E152"/>
    <mergeCell ref="A153:C153"/>
    <mergeCell ref="D153:E153"/>
    <mergeCell ref="F153:G153"/>
    <mergeCell ref="H153:I153"/>
    <mergeCell ref="F152:J152"/>
    <mergeCell ref="L152:M152"/>
    <mergeCell ref="B151:I151"/>
    <mergeCell ref="J151:K151"/>
    <mergeCell ref="N151:P151"/>
    <mergeCell ref="O152:P152"/>
    <mergeCell ref="A149:P149"/>
    <mergeCell ref="A150:E150"/>
    <mergeCell ref="F150:P150"/>
    <mergeCell ref="J148:K148"/>
    <mergeCell ref="L148:M148"/>
    <mergeCell ref="O148:P148"/>
    <mergeCell ref="F148:G148"/>
    <mergeCell ref="H148:I148"/>
    <mergeCell ref="B147:C147"/>
    <mergeCell ref="D147:E147"/>
    <mergeCell ref="A148:C148"/>
    <mergeCell ref="D148:E148"/>
    <mergeCell ref="O147:P147"/>
    <mergeCell ref="A145:P145"/>
    <mergeCell ref="J144:K144"/>
    <mergeCell ref="L144:M144"/>
    <mergeCell ref="O144:P144"/>
    <mergeCell ref="F144:G144"/>
    <mergeCell ref="H144:I144"/>
    <mergeCell ref="F147:J147"/>
    <mergeCell ref="L147:M147"/>
    <mergeCell ref="B146:I146"/>
    <mergeCell ref="D143:E143"/>
    <mergeCell ref="A144:C144"/>
    <mergeCell ref="D144:E144"/>
    <mergeCell ref="N146:P146"/>
    <mergeCell ref="J146:K146"/>
    <mergeCell ref="F143:J143"/>
    <mergeCell ref="L143:M143"/>
    <mergeCell ref="O143:P143"/>
    <mergeCell ref="B143:C143"/>
    <mergeCell ref="A140:P140"/>
    <mergeCell ref="A141:E141"/>
    <mergeCell ref="F141:P141"/>
    <mergeCell ref="B142:I142"/>
    <mergeCell ref="J142:K142"/>
    <mergeCell ref="N142:P142"/>
    <mergeCell ref="J139:K139"/>
    <mergeCell ref="L139:M139"/>
    <mergeCell ref="O139:P139"/>
    <mergeCell ref="B138:C138"/>
    <mergeCell ref="D138:E138"/>
    <mergeCell ref="A139:C139"/>
    <mergeCell ref="D139:E139"/>
    <mergeCell ref="F139:G139"/>
    <mergeCell ref="H139:I139"/>
    <mergeCell ref="F138:J138"/>
    <mergeCell ref="B133:C133"/>
    <mergeCell ref="D133:E133"/>
    <mergeCell ref="L138:M138"/>
    <mergeCell ref="A135:P135"/>
    <mergeCell ref="A136:E136"/>
    <mergeCell ref="F136:P136"/>
    <mergeCell ref="B137:I137"/>
    <mergeCell ref="J137:K137"/>
    <mergeCell ref="N137:P137"/>
    <mergeCell ref="O138:P138"/>
    <mergeCell ref="A9:C9"/>
    <mergeCell ref="D9:E9"/>
    <mergeCell ref="O133:P133"/>
    <mergeCell ref="A134:C134"/>
    <mergeCell ref="D134:E134"/>
    <mergeCell ref="F134:G134"/>
    <mergeCell ref="H134:I134"/>
    <mergeCell ref="J134:K134"/>
    <mergeCell ref="L134:M134"/>
    <mergeCell ref="O134:P134"/>
    <mergeCell ref="N7:P7"/>
    <mergeCell ref="B8:C8"/>
    <mergeCell ref="D8:E8"/>
    <mergeCell ref="F8:J8"/>
    <mergeCell ref="B7:I7"/>
    <mergeCell ref="J7:K7"/>
    <mergeCell ref="L8:M8"/>
    <mergeCell ref="O8:P8"/>
    <mergeCell ref="H9:I9"/>
    <mergeCell ref="J9:K9"/>
    <mergeCell ref="L9:M9"/>
    <mergeCell ref="F133:J133"/>
    <mergeCell ref="L133:M133"/>
    <mergeCell ref="J79:K79"/>
    <mergeCell ref="L79:M79"/>
    <mergeCell ref="A80:P80"/>
    <mergeCell ref="A79:C79"/>
    <mergeCell ref="D79:E79"/>
    <mergeCell ref="O9:P9"/>
    <mergeCell ref="L13:M13"/>
    <mergeCell ref="A10:P10"/>
    <mergeCell ref="A11:E11"/>
    <mergeCell ref="F11:P11"/>
    <mergeCell ref="B12:I12"/>
    <mergeCell ref="J12:K12"/>
    <mergeCell ref="N12:P12"/>
    <mergeCell ref="O13:P13"/>
    <mergeCell ref="F9:G9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7:M17"/>
    <mergeCell ref="A15:P15"/>
    <mergeCell ref="B16:I16"/>
    <mergeCell ref="J16:K16"/>
    <mergeCell ref="N16:P16"/>
    <mergeCell ref="O17:P17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A6:E6"/>
    <mergeCell ref="A1:P1"/>
    <mergeCell ref="F6:P6"/>
    <mergeCell ref="A4:P5"/>
    <mergeCell ref="A2:P2"/>
    <mergeCell ref="M3:N3"/>
    <mergeCell ref="O3:P3"/>
    <mergeCell ref="E3:L3"/>
    <mergeCell ref="A3:D3"/>
    <mergeCell ref="L22:M22"/>
    <mergeCell ref="A19:P19"/>
    <mergeCell ref="A20:E20"/>
    <mergeCell ref="F20:P20"/>
    <mergeCell ref="B21:I21"/>
    <mergeCell ref="J21:K21"/>
    <mergeCell ref="N21:P21"/>
    <mergeCell ref="O22:P22"/>
    <mergeCell ref="J23:K23"/>
    <mergeCell ref="L23:M23"/>
    <mergeCell ref="O23:P23"/>
    <mergeCell ref="B22:C22"/>
    <mergeCell ref="D22:E22"/>
    <mergeCell ref="A23:C23"/>
    <mergeCell ref="D23:E23"/>
    <mergeCell ref="F23:G23"/>
    <mergeCell ref="H23:I23"/>
    <mergeCell ref="F22:J22"/>
    <mergeCell ref="L26:M26"/>
    <mergeCell ref="A24:P24"/>
    <mergeCell ref="B25:I25"/>
    <mergeCell ref="J25:K25"/>
    <mergeCell ref="N25:P25"/>
    <mergeCell ref="O26:P26"/>
    <mergeCell ref="J27:K27"/>
    <mergeCell ref="L27:M27"/>
    <mergeCell ref="O27:P27"/>
    <mergeCell ref="B26:C26"/>
    <mergeCell ref="D26:E26"/>
    <mergeCell ref="A27:C27"/>
    <mergeCell ref="D27:E27"/>
    <mergeCell ref="F27:G27"/>
    <mergeCell ref="H27:I27"/>
    <mergeCell ref="F26:J26"/>
    <mergeCell ref="L31:M31"/>
    <mergeCell ref="A28:P28"/>
    <mergeCell ref="A29:E29"/>
    <mergeCell ref="F29:P29"/>
    <mergeCell ref="B30:I30"/>
    <mergeCell ref="J30:K30"/>
    <mergeCell ref="N30:P30"/>
    <mergeCell ref="O31:P31"/>
    <mergeCell ref="J32:K32"/>
    <mergeCell ref="L32:M32"/>
    <mergeCell ref="O32:P32"/>
    <mergeCell ref="B31:C31"/>
    <mergeCell ref="D31:E31"/>
    <mergeCell ref="A32:C32"/>
    <mergeCell ref="D32:E32"/>
    <mergeCell ref="F32:G32"/>
    <mergeCell ref="H32:I32"/>
    <mergeCell ref="F31:J31"/>
    <mergeCell ref="L35:M35"/>
    <mergeCell ref="A33:P33"/>
    <mergeCell ref="B34:I34"/>
    <mergeCell ref="J34:K34"/>
    <mergeCell ref="N34:P34"/>
    <mergeCell ref="O35:P35"/>
    <mergeCell ref="J36:K36"/>
    <mergeCell ref="L36:M36"/>
    <mergeCell ref="O36:P36"/>
    <mergeCell ref="B35:C35"/>
    <mergeCell ref="D35:E35"/>
    <mergeCell ref="A36:C36"/>
    <mergeCell ref="D36:E36"/>
    <mergeCell ref="F36:G36"/>
    <mergeCell ref="H36:I36"/>
    <mergeCell ref="F35:J35"/>
    <mergeCell ref="L39:M39"/>
    <mergeCell ref="A37:P37"/>
    <mergeCell ref="B38:I38"/>
    <mergeCell ref="J38:K38"/>
    <mergeCell ref="N38:P38"/>
    <mergeCell ref="O39:P39"/>
    <mergeCell ref="J40:K40"/>
    <mergeCell ref="L40:M40"/>
    <mergeCell ref="O40:P40"/>
    <mergeCell ref="B39:C39"/>
    <mergeCell ref="D39:E39"/>
    <mergeCell ref="A40:C40"/>
    <mergeCell ref="D40:E40"/>
    <mergeCell ref="F40:G40"/>
    <mergeCell ref="H40:I40"/>
    <mergeCell ref="F39:J39"/>
    <mergeCell ref="L43:M43"/>
    <mergeCell ref="A41:P41"/>
    <mergeCell ref="B42:I42"/>
    <mergeCell ref="J42:K42"/>
    <mergeCell ref="N42:P42"/>
    <mergeCell ref="O43:P43"/>
    <mergeCell ref="J44:K44"/>
    <mergeCell ref="L44:M44"/>
    <mergeCell ref="O44:P44"/>
    <mergeCell ref="B43:C43"/>
    <mergeCell ref="D43:E43"/>
    <mergeCell ref="A44:C44"/>
    <mergeCell ref="D44:E44"/>
    <mergeCell ref="F44:G44"/>
    <mergeCell ref="H44:I44"/>
    <mergeCell ref="F43:J43"/>
    <mergeCell ref="L48:M48"/>
    <mergeCell ref="A45:P45"/>
    <mergeCell ref="A46:E46"/>
    <mergeCell ref="F46:P46"/>
    <mergeCell ref="B47:I47"/>
    <mergeCell ref="J47:K47"/>
    <mergeCell ref="N47:P47"/>
    <mergeCell ref="O48:P48"/>
    <mergeCell ref="J49:K49"/>
    <mergeCell ref="L49:M49"/>
    <mergeCell ref="O49:P49"/>
    <mergeCell ref="B48:C48"/>
    <mergeCell ref="D48:E48"/>
    <mergeCell ref="A49:C49"/>
    <mergeCell ref="D49:E49"/>
    <mergeCell ref="F49:G49"/>
    <mergeCell ref="H49:I49"/>
    <mergeCell ref="F48:J48"/>
    <mergeCell ref="L53:M53"/>
    <mergeCell ref="A50:P50"/>
    <mergeCell ref="A51:E51"/>
    <mergeCell ref="F51:P51"/>
    <mergeCell ref="B52:I52"/>
    <mergeCell ref="J52:K52"/>
    <mergeCell ref="N52:P52"/>
    <mergeCell ref="O53:P53"/>
    <mergeCell ref="J54:K54"/>
    <mergeCell ref="L54:M54"/>
    <mergeCell ref="O54:P54"/>
    <mergeCell ref="B53:C53"/>
    <mergeCell ref="D53:E53"/>
    <mergeCell ref="A54:C54"/>
    <mergeCell ref="D54:E54"/>
    <mergeCell ref="F54:G54"/>
    <mergeCell ref="H54:I54"/>
    <mergeCell ref="F53:J53"/>
    <mergeCell ref="L58:M58"/>
    <mergeCell ref="A55:P55"/>
    <mergeCell ref="A56:E56"/>
    <mergeCell ref="F56:P56"/>
    <mergeCell ref="B57:I57"/>
    <mergeCell ref="J57:K57"/>
    <mergeCell ref="N57:P57"/>
    <mergeCell ref="O58:P58"/>
    <mergeCell ref="J59:K59"/>
    <mergeCell ref="L59:M59"/>
    <mergeCell ref="O59:P59"/>
    <mergeCell ref="B58:C58"/>
    <mergeCell ref="D58:E58"/>
    <mergeCell ref="A59:C59"/>
    <mergeCell ref="D59:E59"/>
    <mergeCell ref="F59:G59"/>
    <mergeCell ref="H59:I59"/>
    <mergeCell ref="F58:J58"/>
    <mergeCell ref="L62:M62"/>
    <mergeCell ref="A60:P60"/>
    <mergeCell ref="B61:I61"/>
    <mergeCell ref="J61:K61"/>
    <mergeCell ref="N61:P61"/>
    <mergeCell ref="O62:P62"/>
    <mergeCell ref="J63:K63"/>
    <mergeCell ref="L63:M63"/>
    <mergeCell ref="O63:P63"/>
    <mergeCell ref="B62:C62"/>
    <mergeCell ref="D62:E62"/>
    <mergeCell ref="A63:C63"/>
    <mergeCell ref="D63:E63"/>
    <mergeCell ref="F63:G63"/>
    <mergeCell ref="H63:I63"/>
    <mergeCell ref="F62:J62"/>
    <mergeCell ref="L66:M66"/>
    <mergeCell ref="A64:P64"/>
    <mergeCell ref="B65:I65"/>
    <mergeCell ref="J65:K65"/>
    <mergeCell ref="N65:P65"/>
    <mergeCell ref="O66:P66"/>
    <mergeCell ref="J67:K67"/>
    <mergeCell ref="L67:M67"/>
    <mergeCell ref="O67:P67"/>
    <mergeCell ref="B66:C66"/>
    <mergeCell ref="D66:E66"/>
    <mergeCell ref="A67:C67"/>
    <mergeCell ref="D67:E67"/>
    <mergeCell ref="F67:G67"/>
    <mergeCell ref="H67:I67"/>
    <mergeCell ref="F66:J66"/>
    <mergeCell ref="L83:M83"/>
    <mergeCell ref="A68:P68"/>
    <mergeCell ref="A81:E81"/>
    <mergeCell ref="F81:P81"/>
    <mergeCell ref="B82:I82"/>
    <mergeCell ref="J82:K82"/>
    <mergeCell ref="N82:P82"/>
    <mergeCell ref="O83:P83"/>
    <mergeCell ref="O79:P79"/>
    <mergeCell ref="F79:G79"/>
    <mergeCell ref="J84:K84"/>
    <mergeCell ref="L84:M84"/>
    <mergeCell ref="O84:P84"/>
    <mergeCell ref="B83:C83"/>
    <mergeCell ref="D83:E83"/>
    <mergeCell ref="A84:C84"/>
    <mergeCell ref="D84:E84"/>
    <mergeCell ref="F84:G84"/>
    <mergeCell ref="H84:I84"/>
    <mergeCell ref="F83:J83"/>
    <mergeCell ref="L87:M87"/>
    <mergeCell ref="A85:P85"/>
    <mergeCell ref="B86:I86"/>
    <mergeCell ref="J86:K86"/>
    <mergeCell ref="N86:P86"/>
    <mergeCell ref="O87:P87"/>
    <mergeCell ref="J88:K88"/>
    <mergeCell ref="L88:M88"/>
    <mergeCell ref="O88:P88"/>
    <mergeCell ref="B87:C87"/>
    <mergeCell ref="D87:E87"/>
    <mergeCell ref="A88:C88"/>
    <mergeCell ref="D88:E88"/>
    <mergeCell ref="F88:G88"/>
    <mergeCell ref="H88:I88"/>
    <mergeCell ref="F87:J87"/>
    <mergeCell ref="L92:M92"/>
    <mergeCell ref="A89:P89"/>
    <mergeCell ref="A90:E90"/>
    <mergeCell ref="F90:P90"/>
    <mergeCell ref="B91:I91"/>
    <mergeCell ref="J91:K91"/>
    <mergeCell ref="N91:P91"/>
    <mergeCell ref="O92:P92"/>
    <mergeCell ref="J93:K93"/>
    <mergeCell ref="L93:M93"/>
    <mergeCell ref="O93:P93"/>
    <mergeCell ref="B92:C92"/>
    <mergeCell ref="D92:E92"/>
    <mergeCell ref="A93:C93"/>
    <mergeCell ref="D93:E93"/>
    <mergeCell ref="F93:G93"/>
    <mergeCell ref="H93:I93"/>
    <mergeCell ref="F92:J92"/>
    <mergeCell ref="L97:M97"/>
    <mergeCell ref="A94:P94"/>
    <mergeCell ref="A95:E95"/>
    <mergeCell ref="F95:P95"/>
    <mergeCell ref="B96:I96"/>
    <mergeCell ref="J96:K96"/>
    <mergeCell ref="N96:P96"/>
    <mergeCell ref="O97:P97"/>
    <mergeCell ref="J98:K98"/>
    <mergeCell ref="L98:M98"/>
    <mergeCell ref="O98:P98"/>
    <mergeCell ref="B97:C97"/>
    <mergeCell ref="D97:E97"/>
    <mergeCell ref="A98:C98"/>
    <mergeCell ref="D98:E98"/>
    <mergeCell ref="F98:G98"/>
    <mergeCell ref="H98:I98"/>
    <mergeCell ref="F97:J97"/>
    <mergeCell ref="L101:M101"/>
    <mergeCell ref="A99:P99"/>
    <mergeCell ref="B100:I100"/>
    <mergeCell ref="J100:K100"/>
    <mergeCell ref="N100:P100"/>
    <mergeCell ref="O101:P101"/>
    <mergeCell ref="J102:K102"/>
    <mergeCell ref="L102:M102"/>
    <mergeCell ref="O102:P102"/>
    <mergeCell ref="B101:C101"/>
    <mergeCell ref="D101:E101"/>
    <mergeCell ref="A102:C102"/>
    <mergeCell ref="D102:E102"/>
    <mergeCell ref="F102:G102"/>
    <mergeCell ref="H102:I102"/>
    <mergeCell ref="F101:J101"/>
    <mergeCell ref="L105:M105"/>
    <mergeCell ref="A103:P103"/>
    <mergeCell ref="B104:I104"/>
    <mergeCell ref="J104:K104"/>
    <mergeCell ref="N104:P104"/>
    <mergeCell ref="O105:P105"/>
    <mergeCell ref="J106:K106"/>
    <mergeCell ref="L106:M106"/>
    <mergeCell ref="O106:P106"/>
    <mergeCell ref="B105:C105"/>
    <mergeCell ref="D105:E105"/>
    <mergeCell ref="A106:C106"/>
    <mergeCell ref="D106:E106"/>
    <mergeCell ref="F106:G106"/>
    <mergeCell ref="H106:I106"/>
    <mergeCell ref="F105:J105"/>
    <mergeCell ref="L110:M110"/>
    <mergeCell ref="A107:P107"/>
    <mergeCell ref="A108:E108"/>
    <mergeCell ref="F108:P108"/>
    <mergeCell ref="B109:I109"/>
    <mergeCell ref="J109:K109"/>
    <mergeCell ref="N109:P109"/>
    <mergeCell ref="O110:P110"/>
    <mergeCell ref="J111:K111"/>
    <mergeCell ref="L111:M111"/>
    <mergeCell ref="O111:P111"/>
    <mergeCell ref="B110:C110"/>
    <mergeCell ref="D110:E110"/>
    <mergeCell ref="A111:C111"/>
    <mergeCell ref="D111:E111"/>
    <mergeCell ref="F111:G111"/>
    <mergeCell ref="H111:I111"/>
    <mergeCell ref="F110:J110"/>
    <mergeCell ref="H115:I115"/>
    <mergeCell ref="J115:K115"/>
    <mergeCell ref="A112:P112"/>
    <mergeCell ref="B113:I113"/>
    <mergeCell ref="J113:K113"/>
    <mergeCell ref="N113:P113"/>
    <mergeCell ref="O114:P114"/>
    <mergeCell ref="A115:C115"/>
    <mergeCell ref="L115:M115"/>
    <mergeCell ref="O115:P115"/>
    <mergeCell ref="B114:C114"/>
    <mergeCell ref="D114:E114"/>
    <mergeCell ref="F114:J114"/>
    <mergeCell ref="L114:M114"/>
    <mergeCell ref="D115:E115"/>
    <mergeCell ref="F115:G115"/>
    <mergeCell ref="L119:M119"/>
    <mergeCell ref="A116:P116"/>
    <mergeCell ref="A117:E117"/>
    <mergeCell ref="F117:P117"/>
    <mergeCell ref="B118:I118"/>
    <mergeCell ref="J118:K118"/>
    <mergeCell ref="N118:P118"/>
    <mergeCell ref="O119:P119"/>
    <mergeCell ref="J120:K120"/>
    <mergeCell ref="L120:M120"/>
    <mergeCell ref="O120:P120"/>
    <mergeCell ref="B119:C119"/>
    <mergeCell ref="D119:E119"/>
    <mergeCell ref="A120:C120"/>
    <mergeCell ref="D120:E120"/>
    <mergeCell ref="F120:G120"/>
    <mergeCell ref="H120:I120"/>
    <mergeCell ref="F119:J119"/>
    <mergeCell ref="L124:M124"/>
    <mergeCell ref="A121:P121"/>
    <mergeCell ref="A122:E122"/>
    <mergeCell ref="F122:P122"/>
    <mergeCell ref="B123:I123"/>
    <mergeCell ref="J123:K123"/>
    <mergeCell ref="N123:P123"/>
    <mergeCell ref="O124:P124"/>
    <mergeCell ref="J125:K125"/>
    <mergeCell ref="L125:M125"/>
    <mergeCell ref="O125:P125"/>
    <mergeCell ref="B124:C124"/>
    <mergeCell ref="D124:E124"/>
    <mergeCell ref="A125:C125"/>
    <mergeCell ref="D125:E125"/>
    <mergeCell ref="F125:G125"/>
    <mergeCell ref="H125:I125"/>
    <mergeCell ref="F124:J124"/>
    <mergeCell ref="A126:P126"/>
    <mergeCell ref="A127:E127"/>
    <mergeCell ref="F127:P127"/>
    <mergeCell ref="L129:M129"/>
    <mergeCell ref="B128:I128"/>
    <mergeCell ref="J128:K128"/>
    <mergeCell ref="N128:P128"/>
    <mergeCell ref="O129:P129"/>
    <mergeCell ref="J130:K130"/>
    <mergeCell ref="L130:M130"/>
    <mergeCell ref="O130:P130"/>
    <mergeCell ref="B129:C129"/>
    <mergeCell ref="D129:E129"/>
    <mergeCell ref="A130:C130"/>
    <mergeCell ref="D130:E130"/>
    <mergeCell ref="F130:G130"/>
    <mergeCell ref="H130:I130"/>
    <mergeCell ref="F129:J129"/>
    <mergeCell ref="A131:P131"/>
    <mergeCell ref="B132:I132"/>
    <mergeCell ref="J132:K132"/>
    <mergeCell ref="N132:P132"/>
    <mergeCell ref="L171:M171"/>
    <mergeCell ref="O171:P171"/>
    <mergeCell ref="A172:C172"/>
    <mergeCell ref="F172:G172"/>
    <mergeCell ref="H172:I172"/>
    <mergeCell ref="J172:K172"/>
    <mergeCell ref="L172:M172"/>
    <mergeCell ref="A173:P173"/>
    <mergeCell ref="B174:I174"/>
    <mergeCell ref="J174:K174"/>
    <mergeCell ref="N174:P174"/>
    <mergeCell ref="B175:C175"/>
    <mergeCell ref="D175:E175"/>
    <mergeCell ref="F175:J175"/>
    <mergeCell ref="A176:C176"/>
    <mergeCell ref="F176:G176"/>
    <mergeCell ref="H176:I176"/>
    <mergeCell ref="J176:K176"/>
    <mergeCell ref="D176:E176"/>
    <mergeCell ref="A168:P168"/>
    <mergeCell ref="L180:M180"/>
    <mergeCell ref="O180:P180"/>
    <mergeCell ref="D179:E179"/>
    <mergeCell ref="F179:J179"/>
    <mergeCell ref="L179:M179"/>
    <mergeCell ref="D180:E180"/>
    <mergeCell ref="F180:G180"/>
    <mergeCell ref="H180:I180"/>
    <mergeCell ref="J180:K180"/>
    <mergeCell ref="Q1:R184"/>
    <mergeCell ref="A181:P181"/>
    <mergeCell ref="B182:I182"/>
    <mergeCell ref="J182:K182"/>
    <mergeCell ref="N182:P182"/>
    <mergeCell ref="O179:P179"/>
    <mergeCell ref="A180:C180"/>
    <mergeCell ref="B179:C179"/>
    <mergeCell ref="H184:I184"/>
    <mergeCell ref="J184:K18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34">
      <selection activeCell="J68" sqref="J6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0" t="s">
        <v>171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Q1" s="156"/>
    </row>
    <row r="2" spans="1:17" ht="13.5" thickBo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156"/>
    </row>
    <row r="3" spans="1:17" ht="13.5" thickBot="1">
      <c r="A3" s="374" t="s">
        <v>167</v>
      </c>
      <c r="B3" s="461"/>
      <c r="C3" s="461"/>
      <c r="D3" s="461"/>
      <c r="E3" s="462"/>
      <c r="F3" s="379"/>
      <c r="G3" s="380"/>
      <c r="H3" s="380"/>
      <c r="I3" s="380"/>
      <c r="J3" s="380"/>
      <c r="K3" s="380"/>
      <c r="L3" s="381"/>
      <c r="M3" s="377" t="s">
        <v>77</v>
      </c>
      <c r="N3" s="378"/>
      <c r="O3" s="375" t="str">
        <f>'[1]p1'!$H$4</f>
        <v>2009.2</v>
      </c>
      <c r="P3" s="376"/>
      <c r="Q3" s="156"/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156"/>
    </row>
    <row r="5" spans="1:17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156"/>
    </row>
    <row r="6" spans="1:17" s="41" customFormat="1" ht="11.2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158"/>
    </row>
    <row r="7" spans="1:19" s="40" customFormat="1" ht="11.25">
      <c r="A7" s="382" t="str">
        <f>T('[1]p6'!$C$13:$G$13)</f>
        <v>Angelo Roncalli Furtado de Holanda</v>
      </c>
      <c r="B7" s="383"/>
      <c r="C7" s="383"/>
      <c r="D7" s="383"/>
      <c r="E7" s="384"/>
      <c r="F7" s="458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158"/>
      <c r="R7" s="39"/>
      <c r="S7" s="39"/>
    </row>
    <row r="8" spans="1:17" s="2" customFormat="1" ht="13.5" customHeight="1">
      <c r="A8" s="25" t="s">
        <v>70</v>
      </c>
      <c r="B8" s="437" t="str">
        <f>IF('[1]p6'!$A$110&lt;&gt;0,'[1]p6'!$A$110,"")</f>
        <v>Geizane Lima da Silva</v>
      </c>
      <c r="C8" s="437"/>
      <c r="D8" s="437"/>
      <c r="E8" s="437"/>
      <c r="F8" s="438"/>
      <c r="G8" s="26" t="s">
        <v>71</v>
      </c>
      <c r="H8" s="92">
        <f>IF('[1]p6'!$G$114&lt;&gt;0,'[1]p6'!$G$114,"")</f>
        <v>39508</v>
      </c>
      <c r="I8" s="26" t="s">
        <v>72</v>
      </c>
      <c r="J8" s="92">
        <f>IF('[1]p6'!$H$114&lt;&gt;0,'[1]p6'!$H$114,"")</f>
        <v>40249</v>
      </c>
      <c r="K8" s="26" t="s">
        <v>76</v>
      </c>
      <c r="L8" s="454" t="str">
        <f>IF('[1]p6'!$J$112&lt;&gt;0,'[1]p6'!$J$112,"")</f>
        <v>CAPES</v>
      </c>
      <c r="M8" s="454"/>
      <c r="N8" s="454"/>
      <c r="O8" s="454"/>
      <c r="P8" s="455"/>
      <c r="Q8" s="158"/>
    </row>
    <row r="9" spans="1:17" s="2" customFormat="1" ht="13.5" customHeight="1">
      <c r="A9" s="25" t="s">
        <v>73</v>
      </c>
      <c r="B9" s="386" t="str">
        <f>IF('[1]p6'!$A$112&lt;&gt;0,'[1]p6'!$A$112,"")</f>
        <v>Equações Diferecias Parcias Elípticas do tipo Blow-Up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7"/>
      <c r="Q9" s="158"/>
    </row>
    <row r="10" spans="1:17" s="41" customFormat="1" ht="11.25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158"/>
    </row>
    <row r="11" spans="1:19" s="40" customFormat="1" ht="11.25">
      <c r="A11" s="382" t="str">
        <f>T('[1]p8'!$C$13:$G$13)</f>
        <v>Antônio Pereira Brandão Júnior</v>
      </c>
      <c r="B11" s="383"/>
      <c r="C11" s="383"/>
      <c r="D11" s="383"/>
      <c r="E11" s="384"/>
      <c r="F11" s="458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158"/>
      <c r="R11" s="39"/>
      <c r="S11" s="39"/>
    </row>
    <row r="12" spans="1:17" s="2" customFormat="1" ht="13.5" customHeight="1">
      <c r="A12" s="25" t="s">
        <v>70</v>
      </c>
      <c r="B12" s="437" t="str">
        <f>IF('[1]p8'!$A$110&lt;&gt;0,'[1]p8'!$A$110,"")</f>
        <v>Sabrina Alves de Freitas</v>
      </c>
      <c r="C12" s="437"/>
      <c r="D12" s="437"/>
      <c r="E12" s="437"/>
      <c r="F12" s="438"/>
      <c r="G12" s="26" t="s">
        <v>71</v>
      </c>
      <c r="H12" s="92">
        <f>IF('[1]p8'!$G$114&lt;&gt;0,'[1]p8'!$G$114,"")</f>
        <v>39699</v>
      </c>
      <c r="I12" s="26" t="s">
        <v>72</v>
      </c>
      <c r="J12" s="92" t="str">
        <f>IF('[1]p8'!$H$114&lt;&gt;0,'[1]p8'!$H$114,"")</f>
        <v>30/04/10</v>
      </c>
      <c r="K12" s="26" t="s">
        <v>76</v>
      </c>
      <c r="L12" s="454" t="str">
        <f>IF('[1]p8'!$J$112&lt;&gt;0,'[1]p8'!$J$112,"")</f>
        <v>CAPES</v>
      </c>
      <c r="M12" s="454"/>
      <c r="N12" s="454"/>
      <c r="O12" s="454"/>
      <c r="P12" s="455"/>
      <c r="Q12" s="158"/>
    </row>
    <row r="13" spans="1:17" s="2" customFormat="1" ht="13.5" customHeight="1">
      <c r="A13" s="25" t="s">
        <v>73</v>
      </c>
      <c r="B13" s="386" t="str">
        <f>IF('[1]p8'!$A$112&lt;&gt;0,'[1]p8'!$A$112,"")</f>
        <v>Polinômios centrais para álgebras T-primas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7"/>
      <c r="Q13" s="158"/>
    </row>
    <row r="14" spans="1:17" s="41" customFormat="1" ht="11.25">
      <c r="A14" s="456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158"/>
    </row>
    <row r="15" spans="1:17" s="2" customFormat="1" ht="13.5" customHeight="1">
      <c r="A15" s="25" t="s">
        <v>70</v>
      </c>
      <c r="B15" s="437" t="str">
        <f>IF('[1]p8'!$A$117&lt;&gt;0,'[1]p8'!$A$117,"")</f>
        <v>Marciel Medeiros de Oliveira</v>
      </c>
      <c r="C15" s="437"/>
      <c r="D15" s="437"/>
      <c r="E15" s="437"/>
      <c r="F15" s="438"/>
      <c r="G15" s="26" t="s">
        <v>71</v>
      </c>
      <c r="H15" s="92">
        <f>IF('[1]p8'!$G$121&lt;&gt;0,'[1]p8'!$G$121,"")</f>
        <v>40045</v>
      </c>
      <c r="I15" s="26" t="s">
        <v>72</v>
      </c>
      <c r="J15" s="92">
        <f>IF('[1]p8'!$H$121&lt;&gt;0,'[1]p8'!$H$121,"")</f>
      </c>
      <c r="K15" s="26" t="s">
        <v>76</v>
      </c>
      <c r="L15" s="454" t="str">
        <f>IF('[1]p8'!$J$119&lt;&gt;0,'[1]p8'!$J$119,"")</f>
        <v>CAPES</v>
      </c>
      <c r="M15" s="454"/>
      <c r="N15" s="454"/>
      <c r="O15" s="454"/>
      <c r="P15" s="455"/>
      <c r="Q15" s="158"/>
    </row>
    <row r="16" spans="1:17" s="2" customFormat="1" ht="13.5" customHeight="1">
      <c r="A16" s="25" t="s">
        <v>73</v>
      </c>
      <c r="B16" s="386" t="str">
        <f>IF('[1]p8'!$A$119&lt;&gt;0,'[1]p8'!$A$119,"")</f>
        <v>Identidades de Álgebras de Matrizes e o Teorema de Amitsur-Levitzki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7"/>
      <c r="Q16" s="158"/>
    </row>
    <row r="17" spans="1:17" s="41" customFormat="1" ht="11.25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158"/>
    </row>
    <row r="18" spans="1:17" s="2" customFormat="1" ht="13.5" customHeight="1">
      <c r="A18" s="25" t="s">
        <v>70</v>
      </c>
      <c r="B18" s="437" t="str">
        <f>IF('[1]p8'!$A$124&lt;&gt;0,'[1]p8'!$A$124,"")</f>
        <v>Antônio Igor Silva de Oliveira</v>
      </c>
      <c r="C18" s="437"/>
      <c r="D18" s="437"/>
      <c r="E18" s="437"/>
      <c r="F18" s="438"/>
      <c r="G18" s="26" t="s">
        <v>71</v>
      </c>
      <c r="H18" s="92">
        <f>IF('[1]p8'!$G$128&lt;&gt;0,'[1]p8'!$G$128,"")</f>
        <v>40035</v>
      </c>
      <c r="I18" s="26" t="s">
        <v>72</v>
      </c>
      <c r="J18" s="92">
        <f>IF('[1]p8'!$H$128&lt;&gt;0,'[1]p8'!$H$128,"")</f>
      </c>
      <c r="K18" s="26" t="s">
        <v>76</v>
      </c>
      <c r="L18" s="454" t="str">
        <f>IF('[1]p8'!$J$126&lt;&gt;0,'[1]p8'!$J$126,"")</f>
        <v>CAPES</v>
      </c>
      <c r="M18" s="454"/>
      <c r="N18" s="454"/>
      <c r="O18" s="454"/>
      <c r="P18" s="455"/>
      <c r="Q18" s="158"/>
    </row>
    <row r="19" spans="1:17" s="2" customFormat="1" ht="13.5" customHeight="1">
      <c r="A19" s="25" t="s">
        <v>73</v>
      </c>
      <c r="B19" s="386" t="str">
        <f>IF('[1]p8'!$A$126&lt;&gt;0,'[1]p8'!$A$126,"")</f>
        <v>A definir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7"/>
      <c r="Q19" s="158"/>
    </row>
    <row r="20" spans="1:17" s="41" customFormat="1" ht="11.25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158"/>
    </row>
    <row r="21" spans="1:17" s="2" customFormat="1" ht="13.5" customHeight="1">
      <c r="A21" s="25" t="s">
        <v>70</v>
      </c>
      <c r="B21" s="437" t="str">
        <f>IF('[1]p8'!$A$131&lt;&gt;0,'[1]p8'!$A$131,"")</f>
        <v>Jussiê Ubaldo da Silva</v>
      </c>
      <c r="C21" s="437"/>
      <c r="D21" s="437"/>
      <c r="E21" s="437"/>
      <c r="F21" s="438"/>
      <c r="G21" s="26" t="s">
        <v>71</v>
      </c>
      <c r="H21" s="92">
        <f>IF('[1]p8'!$G$135&lt;&gt;0,'[1]p8'!$G$135,"")</f>
        <v>40035</v>
      </c>
      <c r="I21" s="26" t="s">
        <v>72</v>
      </c>
      <c r="J21" s="92">
        <f>IF('[1]p8'!$H$135&lt;&gt;0,'[1]p8'!$H$135,"")</f>
      </c>
      <c r="K21" s="26" t="s">
        <v>76</v>
      </c>
      <c r="L21" s="454" t="str">
        <f>IF('[1]p8'!$J$133&lt;&gt;0,'[1]p8'!$J$133,"")</f>
        <v>CAPES</v>
      </c>
      <c r="M21" s="454"/>
      <c r="N21" s="454"/>
      <c r="O21" s="454"/>
      <c r="P21" s="455"/>
      <c r="Q21" s="158"/>
    </row>
    <row r="22" spans="1:17" s="2" customFormat="1" ht="13.5" customHeight="1">
      <c r="A22" s="25" t="s">
        <v>73</v>
      </c>
      <c r="B22" s="386" t="str">
        <f>IF('[1]p8'!$A$133&lt;&gt;0,'[1]p8'!$A$133,"")</f>
        <v>A definir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7"/>
      <c r="Q22" s="158"/>
    </row>
    <row r="23" spans="1:17" s="41" customFormat="1" ht="11.25">
      <c r="A23" s="457"/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158"/>
    </row>
    <row r="24" spans="1:19" s="40" customFormat="1" ht="11.25">
      <c r="A24" s="382" t="str">
        <f>T('[1]p9'!$C$13:$G$13)</f>
        <v>Aparecido Jesuino de Souza</v>
      </c>
      <c r="B24" s="383"/>
      <c r="C24" s="383"/>
      <c r="D24" s="383"/>
      <c r="E24" s="384"/>
      <c r="F24" s="458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158"/>
      <c r="R24" s="39"/>
      <c r="S24" s="39"/>
    </row>
    <row r="25" spans="1:17" s="2" customFormat="1" ht="13.5" customHeight="1">
      <c r="A25" s="25" t="s">
        <v>70</v>
      </c>
      <c r="B25" s="437" t="str">
        <f>IF('[1]p9'!$A$110&lt;&gt;0,'[1]p9'!$A$110,"")</f>
        <v>Cládio Odair Pereira da Silva</v>
      </c>
      <c r="C25" s="437"/>
      <c r="D25" s="437"/>
      <c r="E25" s="437"/>
      <c r="F25" s="438"/>
      <c r="G25" s="26" t="s">
        <v>71</v>
      </c>
      <c r="H25" s="92">
        <f>IF('[1]p9'!$G$114&lt;&gt;0,'[1]p9'!$G$114,"")</f>
        <v>40026</v>
      </c>
      <c r="I25" s="26" t="s">
        <v>72</v>
      </c>
      <c r="J25" s="92">
        <f>IF('[1]p9'!$H$114&lt;&gt;0,'[1]p9'!$H$114,"")</f>
        <v>40602</v>
      </c>
      <c r="K25" s="26" t="s">
        <v>76</v>
      </c>
      <c r="L25" s="454" t="str">
        <f>IF('[1]p9'!$J$112&lt;&gt;0,'[1]p9'!$J$112,"")</f>
        <v>Não há</v>
      </c>
      <c r="M25" s="454"/>
      <c r="N25" s="454"/>
      <c r="O25" s="454"/>
      <c r="P25" s="455"/>
      <c r="Q25" s="158"/>
    </row>
    <row r="26" spans="1:17" s="2" customFormat="1" ht="13.5" customHeight="1">
      <c r="A26" s="25" t="s">
        <v>73</v>
      </c>
      <c r="B26" s="386" t="str">
        <f>IF('[1]p9'!$A$112&lt;&gt;0,'[1]p9'!$A$112,"")</f>
        <v>A definir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7"/>
      <c r="Q26" s="158"/>
    </row>
    <row r="27" spans="1:17" s="41" customFormat="1" ht="11.25">
      <c r="A27" s="456"/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158"/>
    </row>
    <row r="28" spans="1:17" s="2" customFormat="1" ht="13.5" customHeight="1">
      <c r="A28" s="25" t="s">
        <v>70</v>
      </c>
      <c r="B28" s="437" t="str">
        <f>IF('[1]p9'!$A$124&lt;&gt;0,'[1]p9'!$A$124,"")</f>
        <v>Luciano Martins Barros</v>
      </c>
      <c r="C28" s="437"/>
      <c r="D28" s="437"/>
      <c r="E28" s="437"/>
      <c r="F28" s="438"/>
      <c r="G28" s="26" t="s">
        <v>71</v>
      </c>
      <c r="H28" s="92">
        <f>IF('[1]p9'!$G$128&lt;&gt;0,'[1]p9'!$G$128,"")</f>
        <v>39517</v>
      </c>
      <c r="I28" s="26" t="s">
        <v>72</v>
      </c>
      <c r="J28" s="92">
        <f>IF('[1]p9'!$H$128&lt;&gt;0,'[1]p9'!$H$128,"")</f>
        <v>40262</v>
      </c>
      <c r="K28" s="26" t="s">
        <v>76</v>
      </c>
      <c r="L28" s="454" t="str">
        <f>IF('[1]p9'!$J$126&lt;&gt;0,'[1]p9'!$J$126,"")</f>
        <v>ANP</v>
      </c>
      <c r="M28" s="454"/>
      <c r="N28" s="454"/>
      <c r="O28" s="454"/>
      <c r="P28" s="455"/>
      <c r="Q28" s="158"/>
    </row>
    <row r="29" spans="1:17" s="2" customFormat="1" ht="13.5" customHeight="1">
      <c r="A29" s="25" t="s">
        <v>73</v>
      </c>
      <c r="B29" s="386" t="str">
        <f>IF('[1]p9'!$A$126&lt;&gt;0,'[1]p9'!$A$126,"")</f>
        <v>O problema de Riemann para um modelo matemático de escoamento trifásico com dados de injeção do tipo água-gás e dados de produção do tipo gás-óleo.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7"/>
      <c r="Q29" s="158"/>
    </row>
    <row r="30" spans="1:17" s="41" customFormat="1" ht="11.2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158"/>
    </row>
    <row r="31" spans="1:17" s="2" customFormat="1" ht="13.5" customHeight="1">
      <c r="A31" s="25" t="s">
        <v>70</v>
      </c>
      <c r="B31" s="437" t="str">
        <f>IF('[1]p9'!$A$131&lt;&gt;0,'[1]p9'!$A$131,"")</f>
        <v>Désio Ramirez da Rocha Silva</v>
      </c>
      <c r="C31" s="437"/>
      <c r="D31" s="437"/>
      <c r="E31" s="437"/>
      <c r="F31" s="438"/>
      <c r="G31" s="26" t="s">
        <v>71</v>
      </c>
      <c r="H31" s="92">
        <f>IF('[1]p9'!$G$135&lt;&gt;0,'[1]p9'!$G$135,"")</f>
        <v>39539</v>
      </c>
      <c r="I31" s="26" t="s">
        <v>72</v>
      </c>
      <c r="J31" s="92">
        <f>IF('[1]p9'!$H$135&lt;&gt;0,'[1]p9'!$H$135,"")</f>
        <v>40357</v>
      </c>
      <c r="K31" s="26" t="s">
        <v>76</v>
      </c>
      <c r="L31" s="454" t="str">
        <f>IF('[1]p9'!$J$133&lt;&gt;0,'[1]p9'!$J$133,"")</f>
        <v>CNPq</v>
      </c>
      <c r="M31" s="454"/>
      <c r="N31" s="454"/>
      <c r="O31" s="454"/>
      <c r="P31" s="455"/>
      <c r="Q31" s="158"/>
    </row>
    <row r="32" spans="1:17" s="2" customFormat="1" ht="13.5" customHeight="1">
      <c r="A32" s="25" t="s">
        <v>73</v>
      </c>
      <c r="B32" s="386" t="str">
        <f>IF('[1]p9'!$A$133&lt;&gt;0,'[1]p9'!$A$133,"")</f>
        <v>Soluções das Equações de Navier-Stokes com Densidades Descontínuas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7"/>
      <c r="Q32" s="158"/>
    </row>
    <row r="33" spans="1:17" s="41" customFormat="1" ht="11.25">
      <c r="A33" s="457"/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158"/>
    </row>
    <row r="34" spans="1:19" s="40" customFormat="1" ht="11.25">
      <c r="A34" s="382" t="str">
        <f>T('[1]p11'!$C$13:$G$13)</f>
        <v>Bráulio Maia Junior</v>
      </c>
      <c r="B34" s="383"/>
      <c r="C34" s="383"/>
      <c r="D34" s="383"/>
      <c r="E34" s="384"/>
      <c r="F34" s="458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158"/>
      <c r="R34" s="39"/>
      <c r="S34" s="39"/>
    </row>
    <row r="35" spans="1:17" s="2" customFormat="1" ht="13.5" customHeight="1">
      <c r="A35" s="25" t="s">
        <v>70</v>
      </c>
      <c r="B35" s="437" t="str">
        <f>IF('[1]p11'!$A$110&lt;&gt;0,'[1]p11'!$A$110,"")</f>
        <v>José Eder Salvador de Vasconcelos</v>
      </c>
      <c r="C35" s="437"/>
      <c r="D35" s="437"/>
      <c r="E35" s="437"/>
      <c r="F35" s="438"/>
      <c r="G35" s="26" t="s">
        <v>71</v>
      </c>
      <c r="H35" s="92">
        <f>IF('[1]p11'!$G$114&lt;&gt;0,'[1]p11'!$G$114,"")</f>
        <v>39508</v>
      </c>
      <c r="I35" s="26" t="s">
        <v>72</v>
      </c>
      <c r="J35" s="92">
        <f>IF('[1]p11'!$H$114&lt;&gt;0,'[1]p11'!$H$114,"")</f>
        <v>40144</v>
      </c>
      <c r="K35" s="26" t="s">
        <v>76</v>
      </c>
      <c r="L35" s="454" t="str">
        <f>IF('[1]p11'!$J$112&lt;&gt;0,'[1]p11'!$J$112,"")</f>
        <v>CAPES</v>
      </c>
      <c r="M35" s="454"/>
      <c r="N35" s="454"/>
      <c r="O35" s="454"/>
      <c r="P35" s="455"/>
      <c r="Q35" s="158"/>
    </row>
    <row r="36" spans="1:17" s="2" customFormat="1" ht="13.5" customHeight="1">
      <c r="A36" s="25" t="s">
        <v>73</v>
      </c>
      <c r="B36" s="386" t="str">
        <f>IF('[1]p11'!$A$112&lt;&gt;0,'[1]p11'!$A$112,"")</f>
        <v>A propriedade Erdos-Posa para Matroides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7"/>
      <c r="Q36" s="158"/>
    </row>
    <row r="37" spans="1:17" s="41" customFormat="1" ht="11.25">
      <c r="A37" s="457"/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158"/>
    </row>
    <row r="38" spans="1:19" s="40" customFormat="1" ht="11.25">
      <c r="A38" s="382" t="str">
        <f>T('[1]p12'!$C$13:$G$13)</f>
        <v>Claudianor Oliveira Alves</v>
      </c>
      <c r="B38" s="383"/>
      <c r="C38" s="383"/>
      <c r="D38" s="383"/>
      <c r="E38" s="384"/>
      <c r="F38" s="458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158"/>
      <c r="R38" s="39"/>
      <c r="S38" s="39"/>
    </row>
    <row r="39" spans="1:17" s="2" customFormat="1" ht="13.5" customHeight="1">
      <c r="A39" s="25" t="s">
        <v>70</v>
      </c>
      <c r="B39" s="437" t="str">
        <f>IF('[1]p12'!$A$110&lt;&gt;0,'[1]p12'!$A$110,"")</f>
        <v>Luciana Roze de Freitas </v>
      </c>
      <c r="C39" s="437"/>
      <c r="D39" s="437"/>
      <c r="E39" s="437"/>
      <c r="F39" s="438"/>
      <c r="G39" s="26" t="s">
        <v>71</v>
      </c>
      <c r="H39" s="92">
        <f>IF('[1]p12'!$G$114&lt;&gt;0,'[1]p12'!$G$114,"")</f>
        <v>39142</v>
      </c>
      <c r="I39" s="26" t="s">
        <v>72</v>
      </c>
      <c r="J39" s="92">
        <f>IF('[1]p12'!$H$114&lt;&gt;0,'[1]p12'!$H$114,"")</f>
        <v>40603</v>
      </c>
      <c r="K39" s="26" t="s">
        <v>76</v>
      </c>
      <c r="L39" s="454">
        <f>IF('[1]p12'!$J$112&lt;&gt;0,'[1]p12'!$J$112,"")</f>
      </c>
      <c r="M39" s="454"/>
      <c r="N39" s="454"/>
      <c r="O39" s="454"/>
      <c r="P39" s="455"/>
      <c r="Q39" s="158"/>
    </row>
    <row r="40" spans="1:17" s="2" customFormat="1" ht="13.5" customHeight="1">
      <c r="A40" s="25" t="s">
        <v>73</v>
      </c>
      <c r="B40" s="386" t="str">
        <f>IF('[1]p12'!$A$112&lt;&gt;0,'[1]p12'!$A$112,"")</f>
        <v>A definir 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7"/>
      <c r="Q40" s="158"/>
    </row>
    <row r="41" spans="1:17" s="41" customFormat="1" ht="11.25">
      <c r="A41" s="456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158"/>
    </row>
    <row r="42" spans="1:17" s="2" customFormat="1" ht="13.5" customHeight="1">
      <c r="A42" s="25" t="s">
        <v>70</v>
      </c>
      <c r="B42" s="437" t="str">
        <f>IF('[1]p12'!$A$117&lt;&gt;0,'[1]p12'!$A$117,"")</f>
        <v>Jéssica Lange Ferreira Melo</v>
      </c>
      <c r="C42" s="437"/>
      <c r="D42" s="437"/>
      <c r="E42" s="437"/>
      <c r="F42" s="438"/>
      <c r="G42" s="26" t="s">
        <v>71</v>
      </c>
      <c r="H42" s="92">
        <f>IF('[1]p12'!$G$121&lt;&gt;0,'[1]p12'!$G$121,"")</f>
        <v>39508</v>
      </c>
      <c r="I42" s="26" t="s">
        <v>72</v>
      </c>
      <c r="J42" s="92" t="str">
        <f>IF('[1]p12'!$H$121&lt;&gt;0,'[1]p12'!$H$121,"")</f>
        <v>19/02/10</v>
      </c>
      <c r="K42" s="26" t="s">
        <v>76</v>
      </c>
      <c r="L42" s="454" t="str">
        <f>IF('[1]p12'!$J$119&lt;&gt;0,'[1]p12'!$J$119,"")</f>
        <v>CNPq</v>
      </c>
      <c r="M42" s="454"/>
      <c r="N42" s="454"/>
      <c r="O42" s="454"/>
      <c r="P42" s="455"/>
      <c r="Q42" s="158"/>
    </row>
    <row r="43" spans="1:17" s="2" customFormat="1" ht="13.5" customHeight="1">
      <c r="A43" s="25" t="s">
        <v>73</v>
      </c>
      <c r="B43" s="386" t="str">
        <f>IF('[1]p12'!$A$119&lt;&gt;0,'[1]p12'!$A$119,"")</f>
        <v>Multiplicidade de Soluções para uma classe de Problemas Críticos via Categoria de Lusternik-Schnirelman.</v>
      </c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7"/>
      <c r="Q43" s="158"/>
    </row>
    <row r="44" spans="1:17" s="41" customFormat="1" ht="11.25">
      <c r="A44" s="456"/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158"/>
    </row>
    <row r="45" spans="1:17" s="2" customFormat="1" ht="13.5" customHeight="1">
      <c r="A45" s="25" t="s">
        <v>70</v>
      </c>
      <c r="B45" s="437" t="str">
        <f>IF('[1]p12'!$A$124&lt;&gt;0,'[1]p12'!$A$124,"")</f>
        <v> Giovany Malcher Figueiredo</v>
      </c>
      <c r="C45" s="437"/>
      <c r="D45" s="437"/>
      <c r="E45" s="437"/>
      <c r="F45" s="438"/>
      <c r="G45" s="26" t="s">
        <v>71</v>
      </c>
      <c r="H45" s="92">
        <f>IF('[1]p12'!$G$128&lt;&gt;0,'[1]p12'!$G$128,"")</f>
        <v>40238</v>
      </c>
      <c r="I45" s="26" t="s">
        <v>72</v>
      </c>
      <c r="J45" s="92">
        <f>IF('[1]p12'!$H$128&lt;&gt;0,'[1]p12'!$H$128,"")</f>
        <v>40162</v>
      </c>
      <c r="K45" s="26" t="s">
        <v>76</v>
      </c>
      <c r="L45" s="454">
        <f>IF('[1]p12'!$J$126&lt;&gt;0,'[1]p12'!$J$126,"")</f>
      </c>
      <c r="M45" s="454"/>
      <c r="N45" s="454"/>
      <c r="O45" s="454"/>
      <c r="P45" s="455"/>
      <c r="Q45" s="158"/>
    </row>
    <row r="46" spans="1:17" s="2" customFormat="1" ht="13.5" customHeight="1">
      <c r="A46" s="25" t="s">
        <v>73</v>
      </c>
      <c r="B46" s="386" t="str">
        <f>IF('[1]p12'!$A$126&lt;&gt;0,'[1]p12'!$A$126,"")</f>
        <v>Estudo de Equações Elípticas 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7"/>
      <c r="Q46" s="158"/>
    </row>
    <row r="47" spans="1:17" s="41" customFormat="1" ht="11.25">
      <c r="A47" s="457"/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158"/>
    </row>
    <row r="48" spans="1:19" s="40" customFormat="1" ht="11.25">
      <c r="A48" s="382" t="str">
        <f>T('[1]p13'!$C$13:$G$13)</f>
        <v>Daniel Cordeiro de Morais Filho</v>
      </c>
      <c r="B48" s="383"/>
      <c r="C48" s="383"/>
      <c r="D48" s="383"/>
      <c r="E48" s="384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158"/>
      <c r="R48" s="39"/>
      <c r="S48" s="39"/>
    </row>
    <row r="49" spans="1:17" s="2" customFormat="1" ht="13.5" customHeight="1">
      <c r="A49" s="25" t="s">
        <v>70</v>
      </c>
      <c r="B49" s="437" t="str">
        <f>IF('[1]p13'!$A$110&lt;&gt;0,'[1]p13'!$A$110,"")</f>
        <v>Jackson Jonas Silva Costa</v>
      </c>
      <c r="C49" s="437"/>
      <c r="D49" s="437"/>
      <c r="E49" s="437"/>
      <c r="F49" s="438"/>
      <c r="G49" s="26" t="s">
        <v>71</v>
      </c>
      <c r="H49" s="92">
        <f>IF('[1]p13'!$G$114&lt;&gt;0,'[1]p13'!$G$114,"")</f>
        <v>39661</v>
      </c>
      <c r="I49" s="26" t="s">
        <v>72</v>
      </c>
      <c r="J49" s="92">
        <f>IF('[1]p13'!$H$114&lt;&gt;0,'[1]p13'!$H$114,"")</f>
      </c>
      <c r="K49" s="26" t="s">
        <v>76</v>
      </c>
      <c r="L49" s="454" t="str">
        <f>IF('[1]p13'!$J$112&lt;&gt;0,'[1]p13'!$J$112,"")</f>
        <v>CAPES</v>
      </c>
      <c r="M49" s="454"/>
      <c r="N49" s="454"/>
      <c r="O49" s="454"/>
      <c r="P49" s="455"/>
      <c r="Q49" s="158"/>
    </row>
    <row r="50" spans="1:17" s="2" customFormat="1" ht="13.5" customHeight="1">
      <c r="A50" s="25" t="s">
        <v>73</v>
      </c>
      <c r="B50" s="386" t="str">
        <f>IF('[1]p13'!$A$112&lt;&gt;0,'[1]p13'!$A$112,"")</f>
        <v>ESTUDOS EM EDP´S ELÍPTICAS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7"/>
      <c r="Q50" s="158"/>
    </row>
    <row r="51" spans="1:17" s="41" customFormat="1" ht="11.25">
      <c r="A51" s="457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158"/>
    </row>
    <row r="52" spans="1:19" s="40" customFormat="1" ht="11.25">
      <c r="A52" s="382" t="str">
        <f>T('[1]p16'!$C$13:$G$13)</f>
        <v>Fernanda Ester Camillo Camargo</v>
      </c>
      <c r="B52" s="383"/>
      <c r="C52" s="383"/>
      <c r="D52" s="383"/>
      <c r="E52" s="384"/>
      <c r="F52" s="458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158"/>
      <c r="R52" s="39"/>
      <c r="S52" s="39"/>
    </row>
    <row r="53" spans="1:17" s="2" customFormat="1" ht="13.5" customHeight="1">
      <c r="A53" s="25" t="s">
        <v>70</v>
      </c>
      <c r="B53" s="437" t="str">
        <f>IF('[1]p16'!$A$110&lt;&gt;0,'[1]p16'!$A$110,"")</f>
        <v>Bruno Fontes de Sousa</v>
      </c>
      <c r="C53" s="437"/>
      <c r="D53" s="437"/>
      <c r="E53" s="437"/>
      <c r="F53" s="438"/>
      <c r="G53" s="26" t="s">
        <v>71</v>
      </c>
      <c r="H53" s="92">
        <f>IF('[1]p16'!$G$114&lt;&gt;0,'[1]p16'!$G$114,"")</f>
        <v>39881</v>
      </c>
      <c r="I53" s="26" t="s">
        <v>72</v>
      </c>
      <c r="J53" s="92">
        <f>IF('[1]p16'!$H$114&lt;&gt;0,'[1]p16'!$H$114,"")</f>
      </c>
      <c r="K53" s="26" t="s">
        <v>76</v>
      </c>
      <c r="L53" s="454" t="str">
        <f>IF('[1]p16'!$J$112&lt;&gt;0,'[1]p16'!$J$112,"")</f>
        <v>CAPES</v>
      </c>
      <c r="M53" s="454"/>
      <c r="N53" s="454"/>
      <c r="O53" s="454"/>
      <c r="P53" s="455"/>
      <c r="Q53" s="158"/>
    </row>
    <row r="54" spans="1:17" s="2" customFormat="1" ht="13.5" customHeight="1">
      <c r="A54" s="25" t="s">
        <v>73</v>
      </c>
      <c r="B54" s="386" t="str">
        <f>IF('[1]p16'!$A$112&lt;&gt;0,'[1]p16'!$A$112,"")</f>
        <v>A definir</v>
      </c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7"/>
      <c r="Q54" s="158"/>
    </row>
    <row r="55" spans="1:17" s="41" customFormat="1" ht="11.25">
      <c r="A55" s="457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158"/>
    </row>
    <row r="56" spans="1:19" s="40" customFormat="1" ht="11.25">
      <c r="A56" s="382" t="str">
        <f>T('[1]p19'!$C$13:$G$13)</f>
        <v>Francisco Júlio Sobreira de A. Corrêa</v>
      </c>
      <c r="B56" s="383"/>
      <c r="C56" s="383"/>
      <c r="D56" s="383"/>
      <c r="E56" s="384"/>
      <c r="F56" s="458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158"/>
      <c r="R56" s="39"/>
      <c r="S56" s="39"/>
    </row>
    <row r="57" spans="1:17" s="2" customFormat="1" ht="13.5" customHeight="1">
      <c r="A57" s="25" t="s">
        <v>70</v>
      </c>
      <c r="B57" s="437" t="str">
        <f>IF('[1]p19'!$A$110&lt;&gt;0,'[1]p19'!$A$110,"")</f>
        <v>Natan de Assis Lima</v>
      </c>
      <c r="C57" s="437"/>
      <c r="D57" s="437"/>
      <c r="E57" s="437"/>
      <c r="F57" s="438"/>
      <c r="G57" s="26" t="s">
        <v>71</v>
      </c>
      <c r="H57" s="92">
        <f>IF('[1]p19'!$G$114&lt;&gt;0,'[1]p19'!$G$114,"")</f>
        <v>39508</v>
      </c>
      <c r="I57" s="26" t="s">
        <v>72</v>
      </c>
      <c r="J57" s="92">
        <f>IF('[1]p19'!$H$114&lt;&gt;0,'[1]p19'!$H$114,"")</f>
        <v>40242</v>
      </c>
      <c r="K57" s="26" t="s">
        <v>76</v>
      </c>
      <c r="L57" s="454" t="str">
        <f>IF('[1]p19'!$J$112&lt;&gt;0,'[1]p19'!$J$112,"")</f>
        <v>CNPq</v>
      </c>
      <c r="M57" s="454"/>
      <c r="N57" s="454"/>
      <c r="O57" s="454"/>
      <c r="P57" s="455"/>
      <c r="Q57" s="158"/>
    </row>
    <row r="58" spans="1:17" s="2" customFormat="1" ht="13.5" customHeight="1">
      <c r="A58" s="25" t="s">
        <v>73</v>
      </c>
      <c r="B58" s="386" t="str">
        <f>IF('[1]p19'!$A$112&lt;&gt;0,'[1]p19'!$A$112,"")</f>
        <v>Análise Funcional Aplicada a Problemas Elípticos Não-Locais</v>
      </c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7"/>
      <c r="Q58" s="158"/>
    </row>
    <row r="59" spans="1:17" s="41" customFormat="1" ht="11.25">
      <c r="A59" s="457"/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158"/>
    </row>
    <row r="60" spans="1:19" s="40" customFormat="1" ht="11.25">
      <c r="A60" s="382" t="str">
        <f>T('[1]p21'!$C$13:$G$13)</f>
        <v>Henrique Fernandes de Lima</v>
      </c>
      <c r="B60" s="383"/>
      <c r="C60" s="383"/>
      <c r="D60" s="383"/>
      <c r="E60" s="384"/>
      <c r="F60" s="458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158"/>
      <c r="R60" s="39"/>
      <c r="S60" s="39"/>
    </row>
    <row r="61" spans="1:17" s="2" customFormat="1" ht="13.5" customHeight="1">
      <c r="A61" s="25" t="s">
        <v>70</v>
      </c>
      <c r="B61" s="437" t="str">
        <f>IF('[1]p21'!$A$110&lt;&gt;0,'[1]p21'!$A$110,"")</f>
        <v>Nercionildo Pereira Vaz</v>
      </c>
      <c r="C61" s="437"/>
      <c r="D61" s="437"/>
      <c r="E61" s="437"/>
      <c r="F61" s="438"/>
      <c r="G61" s="26" t="s">
        <v>71</v>
      </c>
      <c r="H61" s="92">
        <f>IF('[1]p21'!$G$114&lt;&gt;0,'[1]p21'!$G$114,"")</f>
        <v>39661</v>
      </c>
      <c r="I61" s="26" t="s">
        <v>72</v>
      </c>
      <c r="J61" s="92">
        <f>IF('[1]p21'!$H$114&lt;&gt;0,'[1]p21'!$H$114,"")</f>
        <v>40165</v>
      </c>
      <c r="K61" s="26" t="s">
        <v>76</v>
      </c>
      <c r="L61" s="454" t="str">
        <f>IF('[1]p21'!$J$112&lt;&gt;0,'[1]p21'!$J$112,"")</f>
        <v>CAPES</v>
      </c>
      <c r="M61" s="454"/>
      <c r="N61" s="454"/>
      <c r="O61" s="454"/>
      <c r="P61" s="455"/>
      <c r="Q61" s="158"/>
    </row>
    <row r="62" spans="1:17" s="2" customFormat="1" ht="13.5" customHeight="1">
      <c r="A62" s="25" t="s">
        <v>73</v>
      </c>
      <c r="B62" s="386" t="str">
        <f>IF('[1]p21'!$A$112&lt;&gt;0,'[1]p21'!$A$112,"")</f>
        <v>Classificação de Hipersuperfícies Tipo-Espaço com Bordo Esférico no Espaço de Lorentz-Minkowski</v>
      </c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7"/>
      <c r="Q62" s="158"/>
    </row>
    <row r="63" spans="1:17" s="41" customFormat="1" ht="11.25">
      <c r="A63" s="456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158"/>
    </row>
    <row r="64" spans="1:17" s="2" customFormat="1" ht="13.5" customHeight="1">
      <c r="A64" s="25" t="s">
        <v>70</v>
      </c>
      <c r="B64" s="437" t="str">
        <f>IF('[1]p21'!$A$117&lt;&gt;0,'[1]p21'!$A$117,"")</f>
        <v>Eraldo Almeida Lima Júnior</v>
      </c>
      <c r="C64" s="437"/>
      <c r="D64" s="437"/>
      <c r="E64" s="437"/>
      <c r="F64" s="438"/>
      <c r="G64" s="26" t="s">
        <v>71</v>
      </c>
      <c r="H64" s="92">
        <f>IF('[1]p21'!$G$121&lt;&gt;0,'[1]p21'!$G$121,"")</f>
        <v>39881</v>
      </c>
      <c r="I64" s="26" t="s">
        <v>72</v>
      </c>
      <c r="J64" s="92">
        <f>IF('[1]p21'!$H$121&lt;&gt;0,'[1]p21'!$H$121,"")</f>
      </c>
      <c r="K64" s="26" t="s">
        <v>76</v>
      </c>
      <c r="L64" s="454" t="str">
        <f>IF('[1]p21'!$J$119&lt;&gt;0,'[1]p21'!$J$119,"")</f>
        <v>CNPq</v>
      </c>
      <c r="M64" s="454"/>
      <c r="N64" s="454"/>
      <c r="O64" s="454"/>
      <c r="P64" s="455"/>
      <c r="Q64" s="158"/>
    </row>
    <row r="65" spans="1:17" s="2" customFormat="1" ht="13.5" customHeight="1">
      <c r="A65" s="25" t="s">
        <v>73</v>
      </c>
      <c r="B65" s="386" t="str">
        <f>IF('[1]p21'!$A$119&lt;&gt;0,'[1]p21'!$A$119,"")</f>
        <v>Campos Vetoriais Conformes em Variedades Semi-Riemannianas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7"/>
      <c r="Q65" s="158"/>
    </row>
    <row r="66" spans="1:17" s="41" customFormat="1" ht="11.25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158"/>
    </row>
    <row r="67" spans="1:19" s="40" customFormat="1" ht="11.25">
      <c r="A67" s="382" t="str">
        <f>T('[1]p35'!$C$13:$G$13)</f>
        <v>Marco Aurélio Soares Souto</v>
      </c>
      <c r="B67" s="383"/>
      <c r="C67" s="383"/>
      <c r="D67" s="383"/>
      <c r="E67" s="384"/>
      <c r="F67" s="458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158"/>
      <c r="R67" s="39"/>
      <c r="S67" s="39"/>
    </row>
    <row r="68" spans="1:17" s="2" customFormat="1" ht="13.5" customHeight="1">
      <c r="A68" s="25" t="s">
        <v>70</v>
      </c>
      <c r="B68" s="437" t="str">
        <f>IF('[1]p35'!$A$110&lt;&gt;0,'[1]p35'!$A$110,"")</f>
        <v>Sheyla Silva Marinho</v>
      </c>
      <c r="C68" s="437"/>
      <c r="D68" s="437"/>
      <c r="E68" s="437"/>
      <c r="F68" s="438"/>
      <c r="G68" s="26" t="s">
        <v>71</v>
      </c>
      <c r="H68" s="92">
        <f>IF('[1]p35'!$G$114&lt;&gt;0,'[1]p35'!$G$114,"")</f>
        <v>39783</v>
      </c>
      <c r="I68" s="26" t="s">
        <v>72</v>
      </c>
      <c r="J68" s="92">
        <f>IF('[1]p35'!$H$114&lt;&gt;0,'[1]p35'!$H$114,"")</f>
        <v>40237</v>
      </c>
      <c r="K68" s="26" t="s">
        <v>76</v>
      </c>
      <c r="L68" s="454" t="str">
        <f>IF('[1]p35'!$J$112&lt;&gt;0,'[1]p35'!$J$112,"")</f>
        <v>CAPES</v>
      </c>
      <c r="M68" s="454"/>
      <c r="N68" s="454"/>
      <c r="O68" s="454"/>
      <c r="P68" s="455"/>
      <c r="Q68" s="158"/>
    </row>
    <row r="69" spans="1:17" s="2" customFormat="1" ht="13.5" customHeight="1">
      <c r="A69" s="25" t="s">
        <v>73</v>
      </c>
      <c r="B69" s="386" t="str">
        <f>IF('[1]p35'!$A$112&lt;&gt;0,'[1]p35'!$A$112,"")</f>
        <v>Equações Diferenciais Parciais</v>
      </c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7"/>
      <c r="Q69" s="158"/>
    </row>
    <row r="70" spans="1:17" s="41" customFormat="1" ht="11.25">
      <c r="A70" s="457"/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158"/>
    </row>
    <row r="71" spans="1:19" s="40" customFormat="1" ht="11.25">
      <c r="A71" s="382" t="str">
        <f>T('[1]p42'!$C$13:$G$13)</f>
        <v>Severino Horácio da Silva</v>
      </c>
      <c r="B71" s="383"/>
      <c r="C71" s="383"/>
      <c r="D71" s="383"/>
      <c r="E71" s="384"/>
      <c r="F71" s="458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158"/>
      <c r="R71" s="39"/>
      <c r="S71" s="39"/>
    </row>
    <row r="72" spans="1:17" s="2" customFormat="1" ht="13.5" customHeight="1">
      <c r="A72" s="25" t="s">
        <v>70</v>
      </c>
      <c r="B72" s="437" t="str">
        <f>IF('[1]p42'!$A$110&lt;&gt;0,'[1]p42'!$A$110,"")</f>
        <v>Hidênio José Macêdo </v>
      </c>
      <c r="C72" s="437"/>
      <c r="D72" s="437"/>
      <c r="E72" s="437"/>
      <c r="F72" s="438"/>
      <c r="G72" s="26" t="s">
        <v>71</v>
      </c>
      <c r="H72" s="92">
        <f>IF('[1]p42'!$G$114&lt;&gt;0,'[1]p42'!$G$114,"")</f>
        <v>40012</v>
      </c>
      <c r="I72" s="26" t="s">
        <v>72</v>
      </c>
      <c r="J72" s="92">
        <f>IF('[1]p42'!$H$114&lt;&gt;0,'[1]p42'!$H$114,"")</f>
      </c>
      <c r="K72" s="26" t="s">
        <v>76</v>
      </c>
      <c r="L72" s="454" t="str">
        <f>IF('[1]p42'!$J$112&lt;&gt;0,'[1]p42'!$J$112,"")</f>
        <v>Não há</v>
      </c>
      <c r="M72" s="454"/>
      <c r="N72" s="454"/>
      <c r="O72" s="454"/>
      <c r="P72" s="455"/>
      <c r="Q72" s="158"/>
    </row>
    <row r="73" spans="1:17" s="2" customFormat="1" ht="13.5" customHeight="1">
      <c r="A73" s="25" t="s">
        <v>73</v>
      </c>
      <c r="B73" s="386" t="str">
        <f>IF('[1]p42'!$A$112&lt;&gt;0,'[1]p42'!$A$112,"")</f>
        <v>Existência de Equilíbrios para uma Equação de Evolução com Convolução</v>
      </c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7"/>
      <c r="Q73" s="158"/>
    </row>
  </sheetData>
  <sheetProtection/>
  <mergeCells count="105">
    <mergeCell ref="A47:P47"/>
    <mergeCell ref="B46:P46"/>
    <mergeCell ref="B72:F72"/>
    <mergeCell ref="L72:P72"/>
    <mergeCell ref="B69:P69"/>
    <mergeCell ref="A67:E67"/>
    <mergeCell ref="F67:P67"/>
    <mergeCell ref="B68:F68"/>
    <mergeCell ref="L68:P68"/>
    <mergeCell ref="A66:P66"/>
    <mergeCell ref="B73:P73"/>
    <mergeCell ref="A70:P70"/>
    <mergeCell ref="A71:E71"/>
    <mergeCell ref="F71:P71"/>
    <mergeCell ref="B43:P43"/>
    <mergeCell ref="A44:P44"/>
    <mergeCell ref="B45:F45"/>
    <mergeCell ref="L45:P45"/>
    <mergeCell ref="B40:P40"/>
    <mergeCell ref="A41:P41"/>
    <mergeCell ref="B42:F42"/>
    <mergeCell ref="L42:P42"/>
    <mergeCell ref="A38:E38"/>
    <mergeCell ref="F38:P38"/>
    <mergeCell ref="B39:F39"/>
    <mergeCell ref="L39:P39"/>
    <mergeCell ref="A37:P37"/>
    <mergeCell ref="B35:F35"/>
    <mergeCell ref="L35:P35"/>
    <mergeCell ref="B36:P36"/>
    <mergeCell ref="A33:P33"/>
    <mergeCell ref="A34:E34"/>
    <mergeCell ref="F34:P34"/>
    <mergeCell ref="B31:F31"/>
    <mergeCell ref="L31:P31"/>
    <mergeCell ref="B32:P32"/>
    <mergeCell ref="B28:F28"/>
    <mergeCell ref="L28:P28"/>
    <mergeCell ref="B29:P29"/>
    <mergeCell ref="A30:P30"/>
    <mergeCell ref="A27:P27"/>
    <mergeCell ref="B25:F25"/>
    <mergeCell ref="L25:P25"/>
    <mergeCell ref="B26:P26"/>
    <mergeCell ref="B22:P22"/>
    <mergeCell ref="A23:P23"/>
    <mergeCell ref="A24:E24"/>
    <mergeCell ref="F24:P24"/>
    <mergeCell ref="B19:P19"/>
    <mergeCell ref="A20:P20"/>
    <mergeCell ref="B21:F21"/>
    <mergeCell ref="L21:P21"/>
    <mergeCell ref="B16:P16"/>
    <mergeCell ref="A17:P17"/>
    <mergeCell ref="B18:F18"/>
    <mergeCell ref="L18:P18"/>
    <mergeCell ref="B13:P13"/>
    <mergeCell ref="A14:P14"/>
    <mergeCell ref="B15:F15"/>
    <mergeCell ref="L15:P15"/>
    <mergeCell ref="A11:E11"/>
    <mergeCell ref="F11:P11"/>
    <mergeCell ref="B12:F12"/>
    <mergeCell ref="L12:P12"/>
    <mergeCell ref="A10:P10"/>
    <mergeCell ref="B9:P9"/>
    <mergeCell ref="A7:E7"/>
    <mergeCell ref="F7:P7"/>
    <mergeCell ref="B8:F8"/>
    <mergeCell ref="L8:P8"/>
    <mergeCell ref="A6:P6"/>
    <mergeCell ref="A1:P1"/>
    <mergeCell ref="A4:P5"/>
    <mergeCell ref="A2:P2"/>
    <mergeCell ref="M3:N3"/>
    <mergeCell ref="O3:P3"/>
    <mergeCell ref="F3:L3"/>
    <mergeCell ref="A3:E3"/>
    <mergeCell ref="A48:E48"/>
    <mergeCell ref="F48:P48"/>
    <mergeCell ref="B49:F49"/>
    <mergeCell ref="L49:P49"/>
    <mergeCell ref="B50:P50"/>
    <mergeCell ref="A51:P51"/>
    <mergeCell ref="B54:P54"/>
    <mergeCell ref="A55:P55"/>
    <mergeCell ref="A52:E52"/>
    <mergeCell ref="F52:P52"/>
    <mergeCell ref="B53:F53"/>
    <mergeCell ref="L53:P53"/>
    <mergeCell ref="A56:E56"/>
    <mergeCell ref="F56:P56"/>
    <mergeCell ref="B57:F57"/>
    <mergeCell ref="L57:P57"/>
    <mergeCell ref="B58:P58"/>
    <mergeCell ref="A59:P59"/>
    <mergeCell ref="A60:E60"/>
    <mergeCell ref="F60:P60"/>
    <mergeCell ref="B64:F64"/>
    <mergeCell ref="L64:P64"/>
    <mergeCell ref="B65:P65"/>
    <mergeCell ref="B61:F61"/>
    <mergeCell ref="L61:P61"/>
    <mergeCell ref="B62:P62"/>
    <mergeCell ref="A63:P6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Q1" s="64"/>
    </row>
    <row r="2" spans="1:17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64"/>
    </row>
    <row r="3" spans="1:17" ht="13.5" thickBot="1">
      <c r="A3" s="370" t="s">
        <v>89</v>
      </c>
      <c r="B3" s="371"/>
      <c r="C3" s="371"/>
      <c r="D3" s="372"/>
      <c r="E3" s="379"/>
      <c r="F3" s="380"/>
      <c r="G3" s="380"/>
      <c r="H3" s="380"/>
      <c r="I3" s="380"/>
      <c r="J3" s="380"/>
      <c r="K3" s="380"/>
      <c r="L3" s="380"/>
      <c r="M3" s="377" t="s">
        <v>77</v>
      </c>
      <c r="N3" s="378"/>
      <c r="O3" s="375" t="str">
        <f>'[1]p1'!$H$4</f>
        <v>2009.2</v>
      </c>
      <c r="P3" s="376"/>
      <c r="Q3" s="64"/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64"/>
    </row>
    <row r="5" spans="1:17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64"/>
    </row>
    <row r="6" spans="1:19" s="9" customFormat="1" ht="12.75">
      <c r="A6" s="382" t="str">
        <f>T('[1]p4'!$C$13:$G$13)</f>
        <v>Amauri Araújo Cruz</v>
      </c>
      <c r="B6" s="383"/>
      <c r="C6" s="383"/>
      <c r="D6" s="383"/>
      <c r="E6" s="384"/>
      <c r="F6" s="458"/>
      <c r="G6" s="459"/>
      <c r="H6" s="459"/>
      <c r="I6" s="459"/>
      <c r="J6" s="459"/>
      <c r="K6" s="459"/>
      <c r="L6" s="459"/>
      <c r="M6" s="459"/>
      <c r="N6" s="459"/>
      <c r="O6" s="459"/>
      <c r="P6" s="459"/>
      <c r="Q6"/>
      <c r="R6" s="23"/>
      <c r="S6" s="23"/>
    </row>
    <row r="7" spans="1:17" s="1" customFormat="1" ht="13.5" customHeight="1">
      <c r="A7" s="25" t="s">
        <v>70</v>
      </c>
      <c r="B7" s="437" t="str">
        <f>IF('[1]p4'!$A$78&lt;&gt;0,'[1]p4'!$A$78,"")</f>
        <v>Thiago  Soares de Oliveira</v>
      </c>
      <c r="C7" s="437"/>
      <c r="D7" s="437"/>
      <c r="E7" s="437"/>
      <c r="F7" s="438"/>
      <c r="G7" s="26" t="s">
        <v>71</v>
      </c>
      <c r="H7" s="91">
        <f>IF('[1]p4'!$G$82&lt;&gt;0,'[1]p4'!$G$82,"")</f>
        <v>40035</v>
      </c>
      <c r="I7" s="26" t="s">
        <v>72</v>
      </c>
      <c r="J7" s="91">
        <f>IF('[1]p4'!$H$82&lt;&gt;0,'[1]p4'!$H$82,"")</f>
        <v>40165</v>
      </c>
      <c r="K7" s="26" t="s">
        <v>76</v>
      </c>
      <c r="L7" s="463" t="str">
        <f>IF('[1]p4'!$J$80&lt;&gt;0,'[1]p4'!$J$80,"")</f>
        <v>UFCG</v>
      </c>
      <c r="M7" s="463"/>
      <c r="N7" s="113" t="s">
        <v>26</v>
      </c>
      <c r="O7" s="463" t="str">
        <f>IF('[1]p4'!$L$80&lt;&gt;0,'[1]p4'!$L$80,"")</f>
        <v>Em andamento</v>
      </c>
      <c r="P7" s="464"/>
      <c r="Q7"/>
    </row>
    <row r="8" spans="1:17" s="1" customFormat="1" ht="13.5" customHeight="1">
      <c r="A8" s="25" t="s">
        <v>73</v>
      </c>
      <c r="B8" s="408" t="str">
        <f>IF('[1]p4'!$A$80&lt;&gt;0,'[1]p4'!$A$80,"")</f>
        <v>Projeto de Monitoria da UAME</v>
      </c>
      <c r="C8" s="408"/>
      <c r="D8" s="408"/>
      <c r="E8" s="408"/>
      <c r="F8" s="408"/>
      <c r="G8" s="408"/>
      <c r="H8" s="408"/>
      <c r="I8" s="408"/>
      <c r="J8" s="95" t="s">
        <v>27</v>
      </c>
      <c r="K8" s="408" t="str">
        <f>IF('[1]p4'!$A$82&lt;&gt;0,'[1]p4'!$A$82,"")</f>
        <v>Monitoria</v>
      </c>
      <c r="L8" s="408"/>
      <c r="M8" s="408"/>
      <c r="N8" s="408"/>
      <c r="O8" s="408"/>
      <c r="P8" s="408"/>
      <c r="Q8"/>
    </row>
    <row r="9" spans="1:16" ht="12.75">
      <c r="A9" s="457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</row>
    <row r="10" spans="1:19" s="9" customFormat="1" ht="12.75">
      <c r="A10" s="382" t="str">
        <f>T('[1]p6'!$C$13:$G$13)</f>
        <v>Angelo Roncalli Furtado de Holanda</v>
      </c>
      <c r="B10" s="383"/>
      <c r="C10" s="383"/>
      <c r="D10" s="383"/>
      <c r="E10" s="384"/>
      <c r="F10" s="458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/>
      <c r="R10" s="23"/>
      <c r="S10" s="23"/>
    </row>
    <row r="11" spans="1:17" s="1" customFormat="1" ht="13.5" customHeight="1">
      <c r="A11" s="25" t="s">
        <v>70</v>
      </c>
      <c r="B11" s="437" t="str">
        <f>IF('[1]p6'!$A$78&lt;&gt;0,'[1]p6'!$A$78,"")</f>
        <v>Renato Silva Pereira</v>
      </c>
      <c r="C11" s="437"/>
      <c r="D11" s="437"/>
      <c r="E11" s="437"/>
      <c r="F11" s="438"/>
      <c r="G11" s="26" t="s">
        <v>71</v>
      </c>
      <c r="H11" s="91">
        <f>IF('[1]p6'!$G$82&lt;&gt;0,'[1]p6'!$G$82,"")</f>
        <v>40026</v>
      </c>
      <c r="I11" s="26" t="s">
        <v>72</v>
      </c>
      <c r="J11" s="91">
        <f>IF('[1]p6'!$H$82&lt;&gt;0,'[1]p6'!$H$82,"")</f>
        <v>40390</v>
      </c>
      <c r="K11" s="26" t="s">
        <v>76</v>
      </c>
      <c r="L11" s="463" t="str">
        <f>IF('[1]p6'!$J$80&lt;&gt;0,'[1]p6'!$J$80,"")</f>
        <v>CNPq</v>
      </c>
      <c r="M11" s="463"/>
      <c r="N11" s="113" t="s">
        <v>26</v>
      </c>
      <c r="O11" s="463" t="str">
        <f>IF('[1]p6'!$L$80&lt;&gt;0,'[1]p6'!$L$80,"")</f>
        <v>Em andamento</v>
      </c>
      <c r="P11" s="464"/>
      <c r="Q11"/>
    </row>
    <row r="12" spans="1:17" s="1" customFormat="1" ht="13.5" customHeight="1">
      <c r="A12" s="25" t="s">
        <v>73</v>
      </c>
      <c r="B12" s="408" t="str">
        <f>IF('[1]p6'!$A$80&lt;&gt;0,'[1]p6'!$A$80,"")</f>
        <v>Introdução a Análise Funcional e Aplicações</v>
      </c>
      <c r="C12" s="408"/>
      <c r="D12" s="408"/>
      <c r="E12" s="408"/>
      <c r="F12" s="408"/>
      <c r="G12" s="408"/>
      <c r="H12" s="408"/>
      <c r="I12" s="408"/>
      <c r="J12" s="95" t="s">
        <v>27</v>
      </c>
      <c r="K12" s="408" t="str">
        <f>IF('[1]p6'!$A$82&lt;&gt;0,'[1]p6'!$A$82,"")</f>
        <v>PIBIC</v>
      </c>
      <c r="L12" s="408"/>
      <c r="M12" s="408"/>
      <c r="N12" s="408"/>
      <c r="O12" s="408"/>
      <c r="P12" s="408"/>
      <c r="Q12"/>
    </row>
    <row r="13" spans="1:16" ht="12.75">
      <c r="A13" s="457"/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</row>
    <row r="14" spans="1:19" s="9" customFormat="1" ht="12.75">
      <c r="A14" s="382" t="str">
        <f>T('[1]p13'!$C$13:$G$13)</f>
        <v>Daniel Cordeiro de Morais Filho</v>
      </c>
      <c r="B14" s="383"/>
      <c r="C14" s="383"/>
      <c r="D14" s="383"/>
      <c r="E14" s="384"/>
      <c r="F14" s="458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/>
      <c r="R14" s="23"/>
      <c r="S14" s="23"/>
    </row>
    <row r="15" spans="1:17" s="1" customFormat="1" ht="13.5" customHeight="1">
      <c r="A15" s="25" t="s">
        <v>70</v>
      </c>
      <c r="B15" s="437" t="str">
        <f>IF('[1]p13'!$A$78&lt;&gt;0,'[1]p13'!$A$78,"")</f>
        <v>Alan de Araújo Guimarães</v>
      </c>
      <c r="C15" s="437"/>
      <c r="D15" s="437"/>
      <c r="E15" s="437"/>
      <c r="F15" s="438"/>
      <c r="G15" s="26" t="s">
        <v>71</v>
      </c>
      <c r="H15" s="91">
        <f>IF('[1]p13'!$G$82&lt;&gt;0,'[1]p13'!$G$82,"")</f>
        <v>39904</v>
      </c>
      <c r="I15" s="26" t="s">
        <v>72</v>
      </c>
      <c r="J15" s="91">
        <f>IF('[1]p13'!$H$82&lt;&gt;0,'[1]p13'!$H$82,"")</f>
        <v>40634</v>
      </c>
      <c r="K15" s="26" t="s">
        <v>76</v>
      </c>
      <c r="L15" s="463" t="str">
        <f>IF('[1]p13'!$J$80&lt;&gt;0,'[1]p13'!$J$80,"")</f>
        <v>CAPES</v>
      </c>
      <c r="M15" s="463"/>
      <c r="N15" s="113" t="s">
        <v>26</v>
      </c>
      <c r="O15" s="463" t="str">
        <f>IF('[1]p13'!$L$80&lt;&gt;0,'[1]p13'!$L$80,"")</f>
        <v>Em andamento</v>
      </c>
      <c r="P15" s="464"/>
      <c r="Q15"/>
    </row>
    <row r="16" spans="1:17" s="1" customFormat="1" ht="13.5" customHeight="1">
      <c r="A16" s="25" t="s">
        <v>73</v>
      </c>
      <c r="B16" s="408" t="str">
        <f>IF('[1]p13'!$A$80&lt;&gt;0,'[1]p13'!$A$80,"")</f>
        <v>PET- MATEMÁTICA-CAPES: Programa de Educaçao Tutorial</v>
      </c>
      <c r="C16" s="408"/>
      <c r="D16" s="408"/>
      <c r="E16" s="408"/>
      <c r="F16" s="408"/>
      <c r="G16" s="408"/>
      <c r="H16" s="408"/>
      <c r="I16" s="408"/>
      <c r="J16" s="95" t="s">
        <v>27</v>
      </c>
      <c r="K16" s="408" t="str">
        <f>IF('[1]p13'!$A$82&lt;&gt;0,'[1]p13'!$A$82,"")</f>
        <v>PET</v>
      </c>
      <c r="L16" s="408"/>
      <c r="M16" s="408"/>
      <c r="N16" s="408"/>
      <c r="O16" s="408"/>
      <c r="P16" s="408"/>
      <c r="Q16"/>
    </row>
    <row r="17" spans="1:16" ht="12.75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</row>
    <row r="18" spans="1:17" s="1" customFormat="1" ht="13.5" customHeight="1">
      <c r="A18" s="25" t="s">
        <v>70</v>
      </c>
      <c r="B18" s="437" t="str">
        <f>IF('[1]p13'!$A$85&lt;&gt;0,'[1]p13'!$A$85,"")</f>
        <v>Jogli Gidel da Silva</v>
      </c>
      <c r="C18" s="437"/>
      <c r="D18" s="437"/>
      <c r="E18" s="437"/>
      <c r="F18" s="438"/>
      <c r="G18" s="26" t="s">
        <v>71</v>
      </c>
      <c r="H18" s="91">
        <f>IF('[1]p13'!$G$89&lt;&gt;0,'[1]p13'!$G$89,"")</f>
        <v>39904</v>
      </c>
      <c r="I18" s="26" t="s">
        <v>72</v>
      </c>
      <c r="J18" s="91">
        <f>IF('[1]p13'!$H$89&lt;&gt;0,'[1]p13'!$H$89,"")</f>
        <v>40634</v>
      </c>
      <c r="K18" s="26" t="s">
        <v>76</v>
      </c>
      <c r="L18" s="463" t="str">
        <f>IF('[1]p13'!$J$80&lt;&gt;0,'[1]p13'!$J$80,"")</f>
        <v>CAPES</v>
      </c>
      <c r="M18" s="463"/>
      <c r="N18" s="113" t="s">
        <v>26</v>
      </c>
      <c r="O18" s="463" t="str">
        <f>IF('[1]p13'!$L$87&lt;&gt;0,'[1]p13'!$L$87,"")</f>
        <v>Em andamento</v>
      </c>
      <c r="P18" s="464"/>
      <c r="Q18"/>
    </row>
    <row r="19" spans="1:17" s="1" customFormat="1" ht="13.5" customHeight="1">
      <c r="A19" s="25" t="s">
        <v>73</v>
      </c>
      <c r="B19" s="408" t="str">
        <f>IF('[1]p13'!$A$87&lt;&gt;0,'[1]p13'!$A$87,"")</f>
        <v>PET- MATEMÁTICA-CAPES: Programa de Educaçao Tutorial</v>
      </c>
      <c r="C19" s="408"/>
      <c r="D19" s="408"/>
      <c r="E19" s="408"/>
      <c r="F19" s="408"/>
      <c r="G19" s="408"/>
      <c r="H19" s="408"/>
      <c r="I19" s="408"/>
      <c r="J19" s="95" t="s">
        <v>27</v>
      </c>
      <c r="K19" s="408" t="str">
        <f>IF('[1]p13'!$A$89&lt;&gt;0,'[1]p13'!$A$89,"")</f>
        <v>PET</v>
      </c>
      <c r="L19" s="408"/>
      <c r="M19" s="408"/>
      <c r="N19" s="408"/>
      <c r="O19" s="408"/>
      <c r="P19" s="408"/>
      <c r="Q19"/>
    </row>
    <row r="20" spans="1:16" ht="12.75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</row>
    <row r="21" spans="1:17" s="1" customFormat="1" ht="13.5" customHeight="1">
      <c r="A21" s="25" t="s">
        <v>70</v>
      </c>
      <c r="B21" s="437" t="str">
        <f>IF('[1]p13'!$A$92&lt;&gt;0,'[1]p13'!$A$92,"")</f>
        <v>Lorena Brizza Soares Freitas</v>
      </c>
      <c r="C21" s="437"/>
      <c r="D21" s="437"/>
      <c r="E21" s="437"/>
      <c r="F21" s="438"/>
      <c r="G21" s="26" t="s">
        <v>71</v>
      </c>
      <c r="H21" s="91">
        <f>IF('[1]p13'!$G$96&lt;&gt;0,'[1]p13'!$G$96,"")</f>
        <v>39904</v>
      </c>
      <c r="I21" s="26" t="s">
        <v>72</v>
      </c>
      <c r="J21" s="91">
        <f>IF('[1]p13'!$H$96&lt;&gt;0,'[1]p13'!$H$96,"")</f>
        <v>40634</v>
      </c>
      <c r="K21" s="26" t="s">
        <v>76</v>
      </c>
      <c r="L21" s="463" t="str">
        <f>IF('[1]p13'!$J$80&lt;&gt;0,'[1]p13'!$J$80,"")</f>
        <v>CAPES</v>
      </c>
      <c r="M21" s="463"/>
      <c r="N21" s="113" t="s">
        <v>26</v>
      </c>
      <c r="O21" s="463" t="str">
        <f>IF('[1]p13'!$L$94&lt;&gt;0,'[1]p13'!$L$94,"")</f>
        <v>Em andamento</v>
      </c>
      <c r="P21" s="464"/>
      <c r="Q21"/>
    </row>
    <row r="22" spans="1:17" s="1" customFormat="1" ht="13.5" customHeight="1">
      <c r="A22" s="25" t="s">
        <v>73</v>
      </c>
      <c r="B22" s="408" t="str">
        <f>IF('[1]p13'!$A$94&lt;&gt;0,'[1]p13'!$A$94,"")</f>
        <v>PET- MATEMÁTICA-CAPES: Programa de Educaçao Tutorial</v>
      </c>
      <c r="C22" s="408"/>
      <c r="D22" s="408"/>
      <c r="E22" s="408"/>
      <c r="F22" s="408"/>
      <c r="G22" s="408"/>
      <c r="H22" s="408"/>
      <c r="I22" s="408"/>
      <c r="J22" s="95" t="s">
        <v>27</v>
      </c>
      <c r="K22" s="408" t="str">
        <f>IF('[1]p13'!$A$96&lt;&gt;0,'[1]p13'!$A$96,"")</f>
        <v>PET</v>
      </c>
      <c r="L22" s="408"/>
      <c r="M22" s="408"/>
      <c r="N22" s="408"/>
      <c r="O22" s="408"/>
      <c r="P22" s="408"/>
      <c r="Q22"/>
    </row>
    <row r="23" spans="1:16" ht="12.75">
      <c r="A23" s="45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</row>
    <row r="24" spans="1:17" s="1" customFormat="1" ht="13.5" customHeight="1">
      <c r="A24" s="25" t="s">
        <v>70</v>
      </c>
      <c r="B24" s="437" t="str">
        <f>IF('[1]p13'!$A$99&lt;&gt;0,'[1]p13'!$A$99,"")</f>
        <v>Marcella Luanna da Silva Lima</v>
      </c>
      <c r="C24" s="437"/>
      <c r="D24" s="437"/>
      <c r="E24" s="437"/>
      <c r="F24" s="438"/>
      <c r="G24" s="26" t="s">
        <v>71</v>
      </c>
      <c r="H24" s="91">
        <f>IF('[1]p13'!$G$103&lt;&gt;0,'[1]p13'!$G$103,"")</f>
        <v>39904</v>
      </c>
      <c r="I24" s="26" t="s">
        <v>72</v>
      </c>
      <c r="J24" s="91">
        <f>IF('[1]p13'!$H$103&lt;&gt;0,'[1]p13'!$H$103,"")</f>
        <v>40634</v>
      </c>
      <c r="K24" s="26" t="s">
        <v>76</v>
      </c>
      <c r="L24" s="463" t="str">
        <f>IF('[1]p13'!$J$80&lt;&gt;0,'[1]p13'!$J$80,"")</f>
        <v>CAPES</v>
      </c>
      <c r="M24" s="463"/>
      <c r="N24" s="113" t="s">
        <v>26</v>
      </c>
      <c r="O24" s="463" t="str">
        <f>IF('[1]p13'!$L$101&lt;&gt;0,'[1]p13'!$L$101,"")</f>
        <v>Em andamento</v>
      </c>
      <c r="P24" s="464"/>
      <c r="Q24"/>
    </row>
    <row r="25" spans="1:17" s="1" customFormat="1" ht="13.5" customHeight="1">
      <c r="A25" s="25" t="s">
        <v>73</v>
      </c>
      <c r="B25" s="408" t="str">
        <f>IF('[1]p13'!$A$101&lt;&gt;0,'[1]p13'!$A$101,"")</f>
        <v>PET- MATEMÁTICA-CAPES: Programa de Educaçao Tutorial</v>
      </c>
      <c r="C25" s="408"/>
      <c r="D25" s="408"/>
      <c r="E25" s="408"/>
      <c r="F25" s="408"/>
      <c r="G25" s="408"/>
      <c r="H25" s="408"/>
      <c r="I25" s="408"/>
      <c r="J25" s="95" t="s">
        <v>27</v>
      </c>
      <c r="K25" s="408" t="str">
        <f>IF('[1]p13'!$A$103&lt;&gt;0,'[1]p13'!$A$103,"")</f>
        <v>PET</v>
      </c>
      <c r="L25" s="408"/>
      <c r="M25" s="408"/>
      <c r="N25" s="408"/>
      <c r="O25" s="408"/>
      <c r="P25" s="408"/>
      <c r="Q25"/>
    </row>
    <row r="26" spans="1:16" ht="12.75">
      <c r="A26" s="457"/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</row>
    <row r="27" spans="1:19" s="9" customFormat="1" ht="12.75">
      <c r="A27" s="382" t="str">
        <f>T('[1]p15'!$C$13:$G$13)</f>
        <v>Diogo Diniz Pereira da Silva e Silva</v>
      </c>
      <c r="B27" s="383"/>
      <c r="C27" s="383"/>
      <c r="D27" s="383"/>
      <c r="E27" s="384"/>
      <c r="F27" s="458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/>
      <c r="R27" s="23"/>
      <c r="S27" s="23"/>
    </row>
    <row r="28" spans="1:17" s="1" customFormat="1" ht="13.5" customHeight="1">
      <c r="A28" s="25" t="s">
        <v>70</v>
      </c>
      <c r="B28" s="437" t="str">
        <f>IF('[1]p15'!$A$78&lt;&gt;0,'[1]p15'!$A$78,"")</f>
        <v>Maurício Henrique Bezerra Cardoso</v>
      </c>
      <c r="C28" s="437"/>
      <c r="D28" s="437"/>
      <c r="E28" s="437"/>
      <c r="F28" s="438"/>
      <c r="G28" s="26" t="s">
        <v>71</v>
      </c>
      <c r="H28" s="91">
        <f>IF('[1]p15'!$G$82&lt;&gt;0,'[1]p15'!$G$82,"")</f>
        <v>40035</v>
      </c>
      <c r="I28" s="26" t="s">
        <v>72</v>
      </c>
      <c r="J28" s="91">
        <f>IF('[1]p15'!$H$82&lt;&gt;0,'[1]p15'!$H$82,"")</f>
        <v>40154</v>
      </c>
      <c r="K28" s="26" t="s">
        <v>76</v>
      </c>
      <c r="L28" s="463" t="str">
        <f>IF('[1]p15'!$J$80&lt;&gt;0,'[1]p15'!$J$80,"")</f>
        <v>UFCG</v>
      </c>
      <c r="M28" s="463"/>
      <c r="N28" s="113" t="s">
        <v>26</v>
      </c>
      <c r="O28" s="463" t="str">
        <f>IF('[1]p15'!$L$80&lt;&gt;0,'[1]p15'!$L$80,"")</f>
        <v>Concluído</v>
      </c>
      <c r="P28" s="464"/>
      <c r="Q28"/>
    </row>
    <row r="29" spans="1:17" s="1" customFormat="1" ht="13.5" customHeight="1">
      <c r="A29" s="25" t="s">
        <v>73</v>
      </c>
      <c r="B29" s="408" t="str">
        <f>IF('[1]p15'!$A$80&lt;&gt;0,'[1]p15'!$A$80,"")</f>
        <v>Melhoria do Ensino de Graduação no CCT/ UFCG</v>
      </c>
      <c r="C29" s="408"/>
      <c r="D29" s="408"/>
      <c r="E29" s="408"/>
      <c r="F29" s="408"/>
      <c r="G29" s="408"/>
      <c r="H29" s="408"/>
      <c r="I29" s="408"/>
      <c r="J29" s="95" t="s">
        <v>27</v>
      </c>
      <c r="K29" s="408" t="str">
        <f>IF('[1]p15'!$A$82&lt;&gt;0,'[1]p15'!$A$82,"")</f>
        <v>Monitoria</v>
      </c>
      <c r="L29" s="408"/>
      <c r="M29" s="408"/>
      <c r="N29" s="408"/>
      <c r="O29" s="408"/>
      <c r="P29" s="408"/>
      <c r="Q29"/>
    </row>
    <row r="30" spans="1:16" ht="12.7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  <row r="31" spans="1:17" s="1" customFormat="1" ht="13.5" customHeight="1">
      <c r="A31" s="25" t="s">
        <v>70</v>
      </c>
      <c r="B31" s="437" t="str">
        <f>IF('[1]p15'!$A$85&lt;&gt;0,'[1]p15'!$A$85,"")</f>
        <v>Angélica Daguila Medeiros</v>
      </c>
      <c r="C31" s="437"/>
      <c r="D31" s="437"/>
      <c r="E31" s="437"/>
      <c r="F31" s="438"/>
      <c r="G31" s="26" t="s">
        <v>71</v>
      </c>
      <c r="H31" s="91">
        <f>IF('[1]p15'!$G$89&lt;&gt;0,'[1]p15'!$G$89,"")</f>
        <v>40035</v>
      </c>
      <c r="I31" s="26" t="s">
        <v>72</v>
      </c>
      <c r="J31" s="91">
        <f>IF('[1]p15'!$H$89&lt;&gt;0,'[1]p15'!$H$89,"")</f>
        <v>40154</v>
      </c>
      <c r="K31" s="26" t="s">
        <v>76</v>
      </c>
      <c r="L31" s="463" t="str">
        <f>IF('[1]p15'!$J$80&lt;&gt;0,'[1]p15'!$J$80,"")</f>
        <v>UFCG</v>
      </c>
      <c r="M31" s="463"/>
      <c r="N31" s="113" t="s">
        <v>26</v>
      </c>
      <c r="O31" s="463" t="str">
        <f>IF('[1]p15'!$L$87&lt;&gt;0,'[1]p15'!$L$87,"")</f>
        <v>Concluído</v>
      </c>
      <c r="P31" s="464"/>
      <c r="Q31"/>
    </row>
    <row r="32" spans="1:17" s="1" customFormat="1" ht="13.5" customHeight="1">
      <c r="A32" s="25" t="s">
        <v>73</v>
      </c>
      <c r="B32" s="408" t="str">
        <f>IF('[1]p15'!$A$87&lt;&gt;0,'[1]p15'!$A$87,"")</f>
        <v>Melhoria do Ensino de Graduação no CCT/ UFCG</v>
      </c>
      <c r="C32" s="408"/>
      <c r="D32" s="408"/>
      <c r="E32" s="408"/>
      <c r="F32" s="408"/>
      <c r="G32" s="408"/>
      <c r="H32" s="408"/>
      <c r="I32" s="408"/>
      <c r="J32" s="95" t="s">
        <v>27</v>
      </c>
      <c r="K32" s="408" t="str">
        <f>IF('[1]p15'!$A$89&lt;&gt;0,'[1]p15'!$A$89,"")</f>
        <v>Monitoria</v>
      </c>
      <c r="L32" s="408"/>
      <c r="M32" s="408"/>
      <c r="N32" s="408"/>
      <c r="O32" s="408"/>
      <c r="P32" s="408"/>
      <c r="Q32"/>
    </row>
    <row r="33" spans="1:16" ht="12.75">
      <c r="A33" s="457"/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</row>
    <row r="34" spans="1:19" s="9" customFormat="1" ht="12.75">
      <c r="A34" s="382" t="str">
        <f>T('[1]p18'!$C$13:$G$13)</f>
        <v>Francisco Antônio Morais de Souza</v>
      </c>
      <c r="B34" s="383"/>
      <c r="C34" s="383"/>
      <c r="D34" s="383"/>
      <c r="E34" s="384"/>
      <c r="F34" s="458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/>
      <c r="R34" s="23"/>
      <c r="S34" s="23"/>
    </row>
    <row r="35" spans="1:17" s="1" customFormat="1" ht="13.5" customHeight="1">
      <c r="A35" s="25" t="s">
        <v>70</v>
      </c>
      <c r="B35" s="437" t="str">
        <f>IF('[1]p18'!$A$78&lt;&gt;0,'[1]p18'!$A$78,"")</f>
        <v>Damares Pereira Monteiro</v>
      </c>
      <c r="C35" s="437"/>
      <c r="D35" s="437"/>
      <c r="E35" s="437"/>
      <c r="F35" s="438"/>
      <c r="G35" s="26" t="s">
        <v>71</v>
      </c>
      <c r="H35" s="91">
        <f>IF('[1]p18'!$G$82&lt;&gt;0,'[1]p18'!$G$82,"")</f>
        <v>39569</v>
      </c>
      <c r="I35" s="26" t="s">
        <v>72</v>
      </c>
      <c r="J35" s="91">
        <f>IF('[1]p18'!$H$82&lt;&gt;0,'[1]p18'!$H$82,"")</f>
      </c>
      <c r="K35" s="26" t="s">
        <v>76</v>
      </c>
      <c r="L35" s="463" t="str">
        <f>IF('[1]p18'!$J$80&lt;&gt;0,'[1]p18'!$J$80,"")</f>
        <v>ANP</v>
      </c>
      <c r="M35" s="463"/>
      <c r="N35" s="113" t="s">
        <v>26</v>
      </c>
      <c r="O35" s="463" t="str">
        <f>IF('[1]p18'!$L$80&lt;&gt;0,'[1]p18'!$L$80,"")</f>
        <v>Em andamento</v>
      </c>
      <c r="P35" s="464"/>
      <c r="Q35"/>
    </row>
    <row r="36" spans="1:17" s="1" customFormat="1" ht="13.5" customHeight="1">
      <c r="A36" s="25" t="s">
        <v>73</v>
      </c>
      <c r="B36" s="396" t="str">
        <f>IF('[1]p18'!$A$80&lt;&gt;0,'[1]p18'!$A$80,"")</f>
        <v>Análise de Risco Estocástica na Perfuração e Completação de Poços Petrolíferos</v>
      </c>
      <c r="C36" s="386"/>
      <c r="D36" s="386"/>
      <c r="E36" s="386"/>
      <c r="F36" s="386"/>
      <c r="G36" s="386"/>
      <c r="H36" s="386"/>
      <c r="I36" s="387"/>
      <c r="J36" s="95" t="s">
        <v>27</v>
      </c>
      <c r="K36" s="396" t="str">
        <f>IF('[1]p18'!$A$82&lt;&gt;0,'[1]p18'!$A$82,"")</f>
        <v>Programa de Recursos Humanos da ANP-PRH25</v>
      </c>
      <c r="L36" s="386"/>
      <c r="M36" s="386"/>
      <c r="N36" s="386"/>
      <c r="O36" s="386"/>
      <c r="P36" s="387"/>
      <c r="Q36"/>
    </row>
    <row r="37" spans="1:16" ht="12.75">
      <c r="A37" s="456"/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</row>
    <row r="38" spans="1:17" s="1" customFormat="1" ht="13.5" customHeight="1">
      <c r="A38" s="25" t="s">
        <v>70</v>
      </c>
      <c r="B38" s="437" t="str">
        <f>IF('[1]p18'!$A$85&lt;&gt;0,'[1]p18'!$A$85,"")</f>
        <v>Maria de Sousa Leite Filha</v>
      </c>
      <c r="C38" s="437"/>
      <c r="D38" s="437"/>
      <c r="E38" s="437"/>
      <c r="F38" s="438"/>
      <c r="G38" s="26" t="s">
        <v>71</v>
      </c>
      <c r="H38" s="91">
        <f>IF('[1]p18'!$G$89&lt;&gt;0,'[1]p18'!$G$89,"")</f>
        <v>39569</v>
      </c>
      <c r="I38" s="26" t="s">
        <v>72</v>
      </c>
      <c r="J38" s="91">
        <f>IF('[1]p18'!$H$89&lt;&gt;0,'[1]p18'!$H$89,"")</f>
      </c>
      <c r="K38" s="26" t="s">
        <v>76</v>
      </c>
      <c r="L38" s="463" t="str">
        <f>IF('[1]p18'!$J$80&lt;&gt;0,'[1]p18'!$J$80,"")</f>
        <v>ANP</v>
      </c>
      <c r="M38" s="463"/>
      <c r="N38" s="113" t="s">
        <v>26</v>
      </c>
      <c r="O38" s="463" t="str">
        <f>IF('[1]p18'!$L$87&lt;&gt;0,'[1]p18'!$L$87,"")</f>
        <v>Em andamento</v>
      </c>
      <c r="P38" s="464"/>
      <c r="Q38"/>
    </row>
    <row r="39" spans="1:17" s="1" customFormat="1" ht="13.5" customHeight="1">
      <c r="A39" s="25" t="s">
        <v>73</v>
      </c>
      <c r="B39" s="396" t="str">
        <f>IF('[1]p18'!$A$87&lt;&gt;0,'[1]p18'!$A$87,"")</f>
        <v>Estudo de Técnicas de Análise de Risco Aplicadas no Desenvolvimento de Campos de Petróleo</v>
      </c>
      <c r="C39" s="386"/>
      <c r="D39" s="386"/>
      <c r="E39" s="386"/>
      <c r="F39" s="386"/>
      <c r="G39" s="386"/>
      <c r="H39" s="386"/>
      <c r="I39" s="387"/>
      <c r="J39" s="95" t="s">
        <v>27</v>
      </c>
      <c r="K39" s="396" t="str">
        <f>IF('[1]p18'!$A$89&lt;&gt;0,'[1]p18'!$A$89,"")</f>
        <v>Programa de Recursos Humanos da ANP-PRH25</v>
      </c>
      <c r="L39" s="386"/>
      <c r="M39" s="386"/>
      <c r="N39" s="386"/>
      <c r="O39" s="386"/>
      <c r="P39" s="387"/>
      <c r="Q39"/>
    </row>
    <row r="40" spans="1:16" ht="12.75">
      <c r="A40" s="456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</row>
    <row r="41" spans="1:17" s="1" customFormat="1" ht="13.5" customHeight="1">
      <c r="A41" s="25" t="s">
        <v>70</v>
      </c>
      <c r="B41" s="437" t="str">
        <f>IF('[1]p18'!$A$92&lt;&gt;0,'[1]p18'!$A$92,"")</f>
        <v>Juliana Martins de Assis</v>
      </c>
      <c r="C41" s="437"/>
      <c r="D41" s="437"/>
      <c r="E41" s="437"/>
      <c r="F41" s="438"/>
      <c r="G41" s="26" t="s">
        <v>71</v>
      </c>
      <c r="H41" s="91">
        <f>IF('[1]p18'!$G$96&lt;&gt;0,'[1]p18'!$G$96,"")</f>
        <v>40035</v>
      </c>
      <c r="I41" s="26" t="s">
        <v>72</v>
      </c>
      <c r="J41" s="91">
        <f>IF('[1]p18'!$H$96&lt;&gt;0,'[1]p18'!$H$96,"")</f>
        <v>40154</v>
      </c>
      <c r="K41" s="26" t="s">
        <v>76</v>
      </c>
      <c r="L41" s="463" t="str">
        <f>IF('[1]p18'!$J$80&lt;&gt;0,'[1]p18'!$J$80,"")</f>
        <v>ANP</v>
      </c>
      <c r="M41" s="463"/>
      <c r="N41" s="113" t="s">
        <v>26</v>
      </c>
      <c r="O41" s="463" t="str">
        <f>IF('[1]p18'!$L$94&lt;&gt;0,'[1]p18'!$L$94,"")</f>
        <v>Concluído</v>
      </c>
      <c r="P41" s="464"/>
      <c r="Q41"/>
    </row>
    <row r="42" spans="1:17" s="1" customFormat="1" ht="13.5" customHeight="1">
      <c r="A42" s="25" t="s">
        <v>73</v>
      </c>
      <c r="B42" s="396" t="str">
        <f>IF('[1]p18'!$A$94&lt;&gt;0,'[1]p18'!$A$94,"")</f>
        <v>Melhoria do Ensio de Graduação no CCT/UFCG</v>
      </c>
      <c r="C42" s="386"/>
      <c r="D42" s="386"/>
      <c r="E42" s="386"/>
      <c r="F42" s="386"/>
      <c r="G42" s="386"/>
      <c r="H42" s="386"/>
      <c r="I42" s="387"/>
      <c r="J42" s="95" t="s">
        <v>27</v>
      </c>
      <c r="K42" s="396" t="str">
        <f>IF('[1]p18'!$A$96&lt;&gt;0,'[1]p18'!$A$96,"")</f>
        <v>Monitoria</v>
      </c>
      <c r="L42" s="386"/>
      <c r="M42" s="386"/>
      <c r="N42" s="386"/>
      <c r="O42" s="386"/>
      <c r="P42" s="387"/>
      <c r="Q42"/>
    </row>
    <row r="43" spans="1:16" ht="12.75">
      <c r="A43" s="457"/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</row>
    <row r="44" spans="1:19" s="9" customFormat="1" ht="12.75">
      <c r="A44" s="382" t="str">
        <f>T('[1]p19'!$C$13:$G$13)</f>
        <v>Francisco Júlio Sobreira de A. Corrêa</v>
      </c>
      <c r="B44" s="383"/>
      <c r="C44" s="383"/>
      <c r="D44" s="383"/>
      <c r="E44" s="384"/>
      <c r="F44" s="458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/>
      <c r="R44" s="23"/>
      <c r="S44" s="23"/>
    </row>
    <row r="45" spans="1:17" s="1" customFormat="1" ht="13.5" customHeight="1">
      <c r="A45" s="25" t="s">
        <v>70</v>
      </c>
      <c r="B45" s="437" t="str">
        <f>IF('[1]p19'!$A$78&lt;&gt;0,'[1]p19'!$A$78,"")</f>
        <v>Israel Buriti Galvão</v>
      </c>
      <c r="C45" s="437"/>
      <c r="D45" s="437"/>
      <c r="E45" s="437"/>
      <c r="F45" s="438"/>
      <c r="G45" s="26" t="s">
        <v>71</v>
      </c>
      <c r="H45" s="91">
        <f>IF('[1]p19'!$G$82&lt;&gt;0,'[1]p19'!$G$82,"")</f>
        <v>39661</v>
      </c>
      <c r="I45" s="26" t="s">
        <v>72</v>
      </c>
      <c r="J45" s="91">
        <f>IF('[1]p19'!$H$82&lt;&gt;0,'[1]p19'!$H$82,"")</f>
        <v>40389</v>
      </c>
      <c r="K45" s="26" t="s">
        <v>76</v>
      </c>
      <c r="L45" s="463" t="str">
        <f>IF('[1]p19'!$J$80&lt;&gt;0,'[1]p19'!$J$80,"")</f>
        <v>CNPq</v>
      </c>
      <c r="M45" s="463"/>
      <c r="N45" s="113" t="s">
        <v>26</v>
      </c>
      <c r="O45" s="463" t="str">
        <f>IF('[1]p19'!$L$80&lt;&gt;0,'[1]p19'!$L$80,"")</f>
        <v>Em andamento</v>
      </c>
      <c r="P45" s="464"/>
      <c r="Q45"/>
    </row>
    <row r="46" spans="1:17" s="1" customFormat="1" ht="13.5" customHeight="1">
      <c r="A46" s="25" t="s">
        <v>73</v>
      </c>
      <c r="B46" s="396" t="str">
        <f>IF('[1]p19'!$A$80&lt;&gt;0,'[1]p19'!$A$80,"")</f>
        <v>Equações Diferenciais e Aplicações</v>
      </c>
      <c r="C46" s="386"/>
      <c r="D46" s="386"/>
      <c r="E46" s="386"/>
      <c r="F46" s="386"/>
      <c r="G46" s="386"/>
      <c r="H46" s="386"/>
      <c r="I46" s="387"/>
      <c r="J46" s="95" t="s">
        <v>27</v>
      </c>
      <c r="K46" s="396" t="str">
        <f>IF('[1]p19'!$A$82&lt;&gt;0,'[1]p19'!$A$82,"")</f>
        <v>PIBIC</v>
      </c>
      <c r="L46" s="386"/>
      <c r="M46" s="386"/>
      <c r="N46" s="386"/>
      <c r="O46" s="386"/>
      <c r="P46" s="387"/>
      <c r="Q46"/>
    </row>
    <row r="47" spans="1:16" ht="12.75">
      <c r="A47" s="457"/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</row>
    <row r="48" spans="1:19" s="9" customFormat="1" ht="12.75">
      <c r="A48" s="382" t="str">
        <f>T('[1]p20'!$C$13:$G$13)</f>
        <v>Gilberto da Silva Matos</v>
      </c>
      <c r="B48" s="383"/>
      <c r="C48" s="383"/>
      <c r="D48" s="383"/>
      <c r="E48" s="384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/>
      <c r="R48" s="23"/>
      <c r="S48" s="23"/>
    </row>
    <row r="49" spans="1:17" s="1" customFormat="1" ht="13.5" customHeight="1">
      <c r="A49" s="25" t="s">
        <v>70</v>
      </c>
      <c r="B49" s="437" t="str">
        <f>IF('[1]p20'!$A$78&lt;&gt;0,'[1]p20'!$A$78,"")</f>
        <v>Divânio de Albuquerque Pessoa</v>
      </c>
      <c r="C49" s="437"/>
      <c r="D49" s="437"/>
      <c r="E49" s="437"/>
      <c r="F49" s="438"/>
      <c r="G49" s="26" t="s">
        <v>71</v>
      </c>
      <c r="H49" s="91">
        <f>IF('[1]p20'!$G$82&lt;&gt;0,'[1]p20'!$G$82,"")</f>
        <v>40040</v>
      </c>
      <c r="I49" s="26" t="s">
        <v>72</v>
      </c>
      <c r="J49" s="91">
        <f>IF('[1]p20'!$H$82&lt;&gt;0,'[1]p20'!$H$82,"")</f>
        <v>40162</v>
      </c>
      <c r="K49" s="26" t="s">
        <v>76</v>
      </c>
      <c r="L49" s="463">
        <f>IF('[1]p20'!$J$80&lt;&gt;0,'[1]p20'!$J$80,"")</f>
      </c>
      <c r="M49" s="463"/>
      <c r="N49" s="113" t="s">
        <v>26</v>
      </c>
      <c r="O49" s="463" t="str">
        <f>IF('[1]p20'!$L$80&lt;&gt;0,'[1]p20'!$L$80,"")</f>
        <v>Concluído</v>
      </c>
      <c r="P49" s="464"/>
      <c r="Q49"/>
    </row>
    <row r="50" spans="1:17" s="1" customFormat="1" ht="13.5" customHeight="1">
      <c r="A50" s="25" t="s">
        <v>73</v>
      </c>
      <c r="B50" s="396" t="str">
        <f>IF('[1]p20'!$A$80&lt;&gt;0,'[1]p20'!$A$80,"")</f>
        <v>Monitoria</v>
      </c>
      <c r="C50" s="386"/>
      <c r="D50" s="386"/>
      <c r="E50" s="386"/>
      <c r="F50" s="386"/>
      <c r="G50" s="386"/>
      <c r="H50" s="386"/>
      <c r="I50" s="387"/>
      <c r="J50" s="95" t="s">
        <v>27</v>
      </c>
      <c r="K50" s="396" t="str">
        <f>IF('[1]p20'!$A$82&lt;&gt;0,'[1]p20'!$A$82,"")</f>
        <v>Monitoria</v>
      </c>
      <c r="L50" s="386"/>
      <c r="M50" s="386"/>
      <c r="N50" s="386"/>
      <c r="O50" s="386"/>
      <c r="P50" s="387"/>
      <c r="Q50"/>
    </row>
    <row r="51" spans="1:16" ht="12.75">
      <c r="A51" s="456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</row>
    <row r="52" spans="1:17" s="1" customFormat="1" ht="13.5" customHeight="1">
      <c r="A52" s="25" t="s">
        <v>70</v>
      </c>
      <c r="B52" s="437" t="str">
        <f>IF('[1]p20'!$A$85&lt;&gt;0,'[1]p20'!$A$85,"")</f>
        <v>Leonardo Franklin</v>
      </c>
      <c r="C52" s="437"/>
      <c r="D52" s="437"/>
      <c r="E52" s="437"/>
      <c r="F52" s="438"/>
      <c r="G52" s="26" t="s">
        <v>71</v>
      </c>
      <c r="H52" s="91">
        <f>IF('[1]p20'!$G$89&lt;&gt;0,'[1]p20'!$G$89,"")</f>
        <v>40040</v>
      </c>
      <c r="I52" s="26" t="s">
        <v>72</v>
      </c>
      <c r="J52" s="91">
        <f>IF('[1]p20'!$H$89&lt;&gt;0,'[1]p20'!$H$89,"")</f>
        <v>40162</v>
      </c>
      <c r="K52" s="26" t="s">
        <v>76</v>
      </c>
      <c r="L52" s="463">
        <f>IF('[1]p20'!$J$80&lt;&gt;0,'[1]p20'!$J$80,"")</f>
      </c>
      <c r="M52" s="463"/>
      <c r="N52" s="113" t="s">
        <v>26</v>
      </c>
      <c r="O52" s="463" t="str">
        <f>IF('[1]p20'!$L$87&lt;&gt;0,'[1]p20'!$L$87,"")</f>
        <v>Concluído</v>
      </c>
      <c r="P52" s="464"/>
      <c r="Q52"/>
    </row>
    <row r="53" spans="1:17" s="1" customFormat="1" ht="13.5" customHeight="1">
      <c r="A53" s="25" t="s">
        <v>73</v>
      </c>
      <c r="B53" s="396" t="str">
        <f>IF('[1]p20'!$A$87&lt;&gt;0,'[1]p20'!$A$87,"")</f>
        <v>Monitoria</v>
      </c>
      <c r="C53" s="386"/>
      <c r="D53" s="386"/>
      <c r="E53" s="386"/>
      <c r="F53" s="386"/>
      <c r="G53" s="386"/>
      <c r="H53" s="386"/>
      <c r="I53" s="387"/>
      <c r="J53" s="95" t="s">
        <v>27</v>
      </c>
      <c r="K53" s="396" t="str">
        <f>IF('[1]p20'!$A$89&lt;&gt;0,'[1]p20'!$A$89,"")</f>
        <v>Monitoria</v>
      </c>
      <c r="L53" s="386"/>
      <c r="M53" s="386"/>
      <c r="N53" s="386"/>
      <c r="O53" s="386"/>
      <c r="P53" s="387"/>
      <c r="Q53"/>
    </row>
    <row r="54" spans="1:16" ht="12.75">
      <c r="A54" s="456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</row>
    <row r="55" spans="1:19" s="9" customFormat="1" ht="12.75">
      <c r="A55" s="382" t="str">
        <f>T('[1]p22'!$C$13:$G$13)</f>
        <v>Izabel Maria Barbosa de Albuquerque</v>
      </c>
      <c r="B55" s="383"/>
      <c r="C55" s="383"/>
      <c r="D55" s="383"/>
      <c r="E55" s="384"/>
      <c r="F55" s="458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/>
      <c r="R55" s="23"/>
      <c r="S55" s="23"/>
    </row>
    <row r="56" spans="1:17" s="1" customFormat="1" ht="13.5" customHeight="1">
      <c r="A56" s="25" t="s">
        <v>70</v>
      </c>
      <c r="B56" s="437" t="str">
        <f>IF('[1]p22'!$A$78&lt;&gt;0,'[1]p22'!$A$78,"")</f>
        <v>Érika Carla Alves Canuto </v>
      </c>
      <c r="C56" s="437"/>
      <c r="D56" s="437"/>
      <c r="E56" s="437"/>
      <c r="F56" s="438"/>
      <c r="G56" s="26" t="s">
        <v>71</v>
      </c>
      <c r="H56" s="91" t="str">
        <f>IF('[1]p22'!$G$82&lt;&gt;0,'[1]p22'!$G$82,"")</f>
        <v>2009.1</v>
      </c>
      <c r="I56" s="26" t="s">
        <v>72</v>
      </c>
      <c r="J56" s="91" t="str">
        <f>IF('[1]p22'!$H$82&lt;&gt;0,'[1]p22'!$H$82,"")</f>
        <v>2010.2</v>
      </c>
      <c r="K56" s="26" t="s">
        <v>76</v>
      </c>
      <c r="L56" s="463" t="str">
        <f>IF('[1]p22'!$J$80&lt;&gt;0,'[1]p22'!$J$80,"")</f>
        <v>CAPES</v>
      </c>
      <c r="M56" s="463"/>
      <c r="N56" s="113" t="s">
        <v>26</v>
      </c>
      <c r="O56" s="463" t="str">
        <f>IF('[1]p22'!$L$80&lt;&gt;0,'[1]p22'!$L$80,"")</f>
        <v>Em andamento</v>
      </c>
      <c r="P56" s="464"/>
      <c r="Q56"/>
    </row>
    <row r="57" spans="1:17" s="1" customFormat="1" ht="13.5" customHeight="1">
      <c r="A57" s="25" t="s">
        <v>73</v>
      </c>
      <c r="B57" s="396" t="str">
        <f>IF('[1]p22'!$A$80&lt;&gt;0,'[1]p22'!$A$80,"")</f>
        <v>Perspectivas para consolidar a Licenciatura em Matemática </v>
      </c>
      <c r="C57" s="386"/>
      <c r="D57" s="386"/>
      <c r="E57" s="386"/>
      <c r="F57" s="386"/>
      <c r="G57" s="386"/>
      <c r="H57" s="386"/>
      <c r="I57" s="387"/>
      <c r="J57" s="95" t="s">
        <v>27</v>
      </c>
      <c r="K57" s="396" t="str">
        <f>IF('[1]p22'!$A$82&lt;&gt;0,'[1]p22'!$A$82,"")</f>
        <v>Projeto Específico</v>
      </c>
      <c r="L57" s="386"/>
      <c r="M57" s="386"/>
      <c r="N57" s="386"/>
      <c r="O57" s="386"/>
      <c r="P57" s="387"/>
      <c r="Q57"/>
    </row>
    <row r="58" spans="1:16" ht="12.75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</row>
    <row r="59" spans="1:17" s="1" customFormat="1" ht="13.5" customHeight="1">
      <c r="A59" s="25" t="s">
        <v>70</v>
      </c>
      <c r="B59" s="437" t="str">
        <f>IF('[1]p22'!$A$85&lt;&gt;0,'[1]p22'!$A$85,"")</f>
        <v>Fabrícia Rodrigues Soares </v>
      </c>
      <c r="C59" s="437"/>
      <c r="D59" s="437"/>
      <c r="E59" s="437"/>
      <c r="F59" s="438"/>
      <c r="G59" s="26" t="s">
        <v>71</v>
      </c>
      <c r="H59" s="91" t="str">
        <f>IF('[1]p22'!$G$89&lt;&gt;0,'[1]p22'!$G$89,"")</f>
        <v>2009.1</v>
      </c>
      <c r="I59" s="26" t="s">
        <v>72</v>
      </c>
      <c r="J59" s="91" t="str">
        <f>IF('[1]p22'!$H$89&lt;&gt;0,'[1]p22'!$H$89,"")</f>
        <v>2010.2</v>
      </c>
      <c r="K59" s="26" t="s">
        <v>76</v>
      </c>
      <c r="L59" s="463" t="str">
        <f>IF('[1]p22'!$J$80&lt;&gt;0,'[1]p22'!$J$80,"")</f>
        <v>CAPES</v>
      </c>
      <c r="M59" s="463"/>
      <c r="N59" s="113" t="s">
        <v>26</v>
      </c>
      <c r="O59" s="463" t="str">
        <f>IF('[1]p22'!$L$87&lt;&gt;0,'[1]p22'!$L$87,"")</f>
        <v>Em andamento</v>
      </c>
      <c r="P59" s="464"/>
      <c r="Q59"/>
    </row>
    <row r="60" spans="1:17" s="1" customFormat="1" ht="13.5" customHeight="1">
      <c r="A60" s="25" t="s">
        <v>73</v>
      </c>
      <c r="B60" s="396" t="str">
        <f>IF('[1]p22'!$A$87&lt;&gt;0,'[1]p22'!$A$87,"")</f>
        <v>Perspectivas para consolidar a Licenciatura em matemática </v>
      </c>
      <c r="C60" s="386"/>
      <c r="D60" s="386"/>
      <c r="E60" s="386"/>
      <c r="F60" s="386"/>
      <c r="G60" s="386"/>
      <c r="H60" s="386"/>
      <c r="I60" s="387"/>
      <c r="J60" s="95" t="s">
        <v>27</v>
      </c>
      <c r="K60" s="396" t="str">
        <f>IF('[1]p22'!$A$89&lt;&gt;0,'[1]p22'!$A$89,"")</f>
        <v>Projeto Específico</v>
      </c>
      <c r="L60" s="386"/>
      <c r="M60" s="386"/>
      <c r="N60" s="386"/>
      <c r="O60" s="386"/>
      <c r="P60" s="387"/>
      <c r="Q60"/>
    </row>
    <row r="61" spans="1:16" ht="12.75">
      <c r="A61" s="456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</row>
    <row r="62" spans="1:17" s="1" customFormat="1" ht="13.5" customHeight="1">
      <c r="A62" s="25" t="s">
        <v>70</v>
      </c>
      <c r="B62" s="437" t="str">
        <f>IF('[1]p22'!$A$92&lt;&gt;0,'[1]p22'!$A$92,"")</f>
        <v>Jucélia de Andrade Dinoá</v>
      </c>
      <c r="C62" s="437"/>
      <c r="D62" s="437"/>
      <c r="E62" s="437"/>
      <c r="F62" s="438"/>
      <c r="G62" s="26" t="s">
        <v>71</v>
      </c>
      <c r="H62" s="91" t="str">
        <f>IF('[1]p22'!$G$96&lt;&gt;0,'[1]p22'!$G$96,"")</f>
        <v>2009.1</v>
      </c>
      <c r="I62" s="26" t="s">
        <v>72</v>
      </c>
      <c r="J62" s="91" t="str">
        <f>IF('[1]p22'!$H$96&lt;&gt;0,'[1]p22'!$H$96,"")</f>
        <v>2010.2</v>
      </c>
      <c r="K62" s="26" t="s">
        <v>76</v>
      </c>
      <c r="L62" s="463" t="str">
        <f>IF('[1]p22'!$J$80&lt;&gt;0,'[1]p22'!$J$80,"")</f>
        <v>CAPES</v>
      </c>
      <c r="M62" s="463"/>
      <c r="N62" s="113" t="s">
        <v>26</v>
      </c>
      <c r="O62" s="463" t="str">
        <f>IF('[1]p22'!$L$94&lt;&gt;0,'[1]p22'!$L$94,"")</f>
        <v>Em andamento</v>
      </c>
      <c r="P62" s="464"/>
      <c r="Q62"/>
    </row>
    <row r="63" spans="1:17" s="1" customFormat="1" ht="13.5" customHeight="1">
      <c r="A63" s="25" t="s">
        <v>73</v>
      </c>
      <c r="B63" s="396" t="str">
        <f>IF('[1]p22'!$A$94&lt;&gt;0,'[1]p22'!$A$94,"")</f>
        <v>Perspectiva para consolidar a Licenciatura em Matemática </v>
      </c>
      <c r="C63" s="386"/>
      <c r="D63" s="386"/>
      <c r="E63" s="386"/>
      <c r="F63" s="386"/>
      <c r="G63" s="386"/>
      <c r="H63" s="386"/>
      <c r="I63" s="387"/>
      <c r="J63" s="95" t="s">
        <v>27</v>
      </c>
      <c r="K63" s="396" t="str">
        <f>IF('[1]p22'!$A$96&lt;&gt;0,'[1]p22'!$A$96,"")</f>
        <v>Projeto Específico</v>
      </c>
      <c r="L63" s="386"/>
      <c r="M63" s="386"/>
      <c r="N63" s="386"/>
      <c r="O63" s="386"/>
      <c r="P63" s="387"/>
      <c r="Q63"/>
    </row>
    <row r="64" spans="1:16" ht="12.75">
      <c r="A64" s="456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</row>
    <row r="65" spans="1:17" s="1" customFormat="1" ht="13.5" customHeight="1">
      <c r="A65" s="25" t="s">
        <v>70</v>
      </c>
      <c r="B65" s="437" t="str">
        <f>IF('[1]p22'!$A$99&lt;&gt;0,'[1]p22'!$A$99,"")</f>
        <v>Raquel Aline Oliveira Eloy</v>
      </c>
      <c r="C65" s="437"/>
      <c r="D65" s="437"/>
      <c r="E65" s="437"/>
      <c r="F65" s="438"/>
      <c r="G65" s="26" t="s">
        <v>71</v>
      </c>
      <c r="H65" s="91" t="str">
        <f>IF('[1]p22'!$G$103&lt;&gt;0,'[1]p22'!$G$103,"")</f>
        <v>2009.1</v>
      </c>
      <c r="I65" s="26" t="s">
        <v>72</v>
      </c>
      <c r="J65" s="91" t="str">
        <f>IF('[1]p22'!$H$103&lt;&gt;0,'[1]p22'!$H$103,"")</f>
        <v>2010.2</v>
      </c>
      <c r="K65" s="26" t="s">
        <v>76</v>
      </c>
      <c r="L65" s="463" t="str">
        <f>IF('[1]p22'!$J$80&lt;&gt;0,'[1]p22'!$J$80,"")</f>
        <v>CAPES</v>
      </c>
      <c r="M65" s="463"/>
      <c r="N65" s="113" t="s">
        <v>26</v>
      </c>
      <c r="O65" s="463" t="str">
        <f>IF('[1]p22'!$L$101&lt;&gt;0,'[1]p22'!$L$101,"")</f>
        <v>Em andamento</v>
      </c>
      <c r="P65" s="464"/>
      <c r="Q65"/>
    </row>
    <row r="66" spans="1:17" s="1" customFormat="1" ht="13.5" customHeight="1">
      <c r="A66" s="25" t="s">
        <v>73</v>
      </c>
      <c r="B66" s="396" t="str">
        <f>IF('[1]p22'!$A$101&lt;&gt;0,'[1]p22'!$A$101,"")</f>
        <v>Perspectiva para consolidar a Licencitura em matemática </v>
      </c>
      <c r="C66" s="386"/>
      <c r="D66" s="386"/>
      <c r="E66" s="386"/>
      <c r="F66" s="386"/>
      <c r="G66" s="386"/>
      <c r="H66" s="386"/>
      <c r="I66" s="387"/>
      <c r="J66" s="95" t="s">
        <v>27</v>
      </c>
      <c r="K66" s="396" t="str">
        <f>IF('[1]p22'!$A$103&lt;&gt;0,'[1]p22'!$A$103,"")</f>
        <v>Projeto Específico</v>
      </c>
      <c r="L66" s="386"/>
      <c r="M66" s="386"/>
      <c r="N66" s="386"/>
      <c r="O66" s="386"/>
      <c r="P66" s="387"/>
      <c r="Q66"/>
    </row>
    <row r="67" spans="1:16" ht="12.75">
      <c r="A67" s="457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7"/>
    </row>
    <row r="68" spans="1:19" s="9" customFormat="1" ht="12.75">
      <c r="A68" s="382" t="str">
        <f>T('[1]p26'!$C$13:$G$13)</f>
        <v>Jesualdo Gomes das Chagas</v>
      </c>
      <c r="B68" s="383"/>
      <c r="C68" s="383"/>
      <c r="D68" s="383"/>
      <c r="E68" s="384"/>
      <c r="F68" s="458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/>
      <c r="R68" s="23"/>
      <c r="S68" s="23"/>
    </row>
    <row r="69" spans="1:17" s="1" customFormat="1" ht="13.5" customHeight="1">
      <c r="A69" s="25" t="s">
        <v>70</v>
      </c>
      <c r="B69" s="437" t="str">
        <f>IF('[1]p26'!$A$78&lt;&gt;0,'[1]p26'!$A$78,"")</f>
        <v>Kleber Jessivaldo Gomes das Chagas</v>
      </c>
      <c r="C69" s="437"/>
      <c r="D69" s="437"/>
      <c r="E69" s="437"/>
      <c r="F69" s="438"/>
      <c r="G69" s="26" t="s">
        <v>71</v>
      </c>
      <c r="H69" s="91">
        <f>IF('[1]p26'!$G$82&lt;&gt;0,'[1]p26'!$G$82,"")</f>
        <v>40035</v>
      </c>
      <c r="I69" s="26" t="s">
        <v>72</v>
      </c>
      <c r="J69" s="91">
        <f>IF('[1]p26'!$H$82&lt;&gt;0,'[1]p26'!$H$82,"")</f>
        <v>40162</v>
      </c>
      <c r="K69" s="26" t="s">
        <v>76</v>
      </c>
      <c r="L69" s="463" t="str">
        <f>IF('[1]p26'!$J$80&lt;&gt;0,'[1]p26'!$J$80,"")</f>
        <v>UFCG</v>
      </c>
      <c r="M69" s="463"/>
      <c r="N69" s="113" t="s">
        <v>26</v>
      </c>
      <c r="O69" s="463" t="str">
        <f>IF('[1]p26'!$L$80&lt;&gt;0,'[1]p26'!$L$80,"")</f>
        <v>Concluído</v>
      </c>
      <c r="P69" s="464"/>
      <c r="Q69"/>
    </row>
    <row r="70" spans="1:17" s="1" customFormat="1" ht="13.5" customHeight="1">
      <c r="A70" s="25" t="s">
        <v>73</v>
      </c>
      <c r="B70" s="396" t="str">
        <f>IF('[1]p26'!$A$80&lt;&gt;0,'[1]p26'!$A$80,"")</f>
        <v>Monitoria</v>
      </c>
      <c r="C70" s="386"/>
      <c r="D70" s="386"/>
      <c r="E70" s="386"/>
      <c r="F70" s="386"/>
      <c r="G70" s="386"/>
      <c r="H70" s="386"/>
      <c r="I70" s="387"/>
      <c r="J70" s="95" t="s">
        <v>27</v>
      </c>
      <c r="K70" s="396" t="str">
        <f>IF('[1]p26'!$A$82&lt;&gt;0,'[1]p26'!$A$82,"")</f>
        <v>Monitoria- Cálculo I</v>
      </c>
      <c r="L70" s="386"/>
      <c r="M70" s="386"/>
      <c r="N70" s="386"/>
      <c r="O70" s="386"/>
      <c r="P70" s="387"/>
      <c r="Q70"/>
    </row>
    <row r="71" spans="1:16" ht="12.75">
      <c r="A71" s="456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</row>
    <row r="72" spans="1:17" s="1" customFormat="1" ht="13.5" customHeight="1">
      <c r="A72" s="25" t="s">
        <v>70</v>
      </c>
      <c r="B72" s="437" t="str">
        <f>IF('[1]p26'!$A$85&lt;&gt;0,'[1]p26'!$A$85,"")</f>
        <v>Gerônimo Barbosa Alexandre</v>
      </c>
      <c r="C72" s="437"/>
      <c r="D72" s="437"/>
      <c r="E72" s="437"/>
      <c r="F72" s="438"/>
      <c r="G72" s="26" t="s">
        <v>71</v>
      </c>
      <c r="H72" s="91">
        <f>IF('[1]p26'!$G$89&lt;&gt;0,'[1]p26'!$G$89,"")</f>
        <v>40035</v>
      </c>
      <c r="I72" s="26" t="s">
        <v>72</v>
      </c>
      <c r="J72" s="91">
        <f>IF('[1]p26'!$H$89&lt;&gt;0,'[1]p26'!$H$89,"")</f>
        <v>40162</v>
      </c>
      <c r="K72" s="26" t="s">
        <v>76</v>
      </c>
      <c r="L72" s="463" t="str">
        <f>IF('[1]p26'!$J$80&lt;&gt;0,'[1]p26'!$J$80,"")</f>
        <v>UFCG</v>
      </c>
      <c r="M72" s="463"/>
      <c r="N72" s="113" t="s">
        <v>26</v>
      </c>
      <c r="O72" s="463" t="str">
        <f>IF('[1]p26'!$L$87&lt;&gt;0,'[1]p26'!$L$87,"")</f>
        <v>Concluído</v>
      </c>
      <c r="P72" s="464"/>
      <c r="Q72"/>
    </row>
    <row r="73" spans="1:17" s="1" customFormat="1" ht="13.5" customHeight="1">
      <c r="A73" s="25" t="s">
        <v>73</v>
      </c>
      <c r="B73" s="396" t="str">
        <f>IF('[1]p26'!$A$87&lt;&gt;0,'[1]p26'!$A$87,"")</f>
        <v>Monitoria- Cálculo I</v>
      </c>
      <c r="C73" s="386"/>
      <c r="D73" s="386"/>
      <c r="E73" s="386"/>
      <c r="F73" s="386"/>
      <c r="G73" s="386"/>
      <c r="H73" s="386"/>
      <c r="I73" s="387"/>
      <c r="J73" s="95" t="s">
        <v>27</v>
      </c>
      <c r="K73" s="396" t="str">
        <f>IF('[1]p26'!$A$89&lt;&gt;0,'[1]p26'!$A$89,"")</f>
        <v>Monitoria</v>
      </c>
      <c r="L73" s="386"/>
      <c r="M73" s="386"/>
      <c r="N73" s="386"/>
      <c r="O73" s="386"/>
      <c r="P73" s="387"/>
      <c r="Q73"/>
    </row>
    <row r="74" spans="1:16" ht="12.75">
      <c r="A74" s="456"/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</row>
    <row r="75" spans="1:17" s="1" customFormat="1" ht="13.5" customHeight="1">
      <c r="A75" s="25" t="s">
        <v>70</v>
      </c>
      <c r="B75" s="437" t="str">
        <f>IF('[1]p26'!$A$92&lt;&gt;0,'[1]p26'!$A$92,"")</f>
        <v>Rafael Baptista de Assis</v>
      </c>
      <c r="C75" s="437"/>
      <c r="D75" s="437"/>
      <c r="E75" s="437"/>
      <c r="F75" s="438"/>
      <c r="G75" s="26" t="s">
        <v>71</v>
      </c>
      <c r="H75" s="91">
        <f>IF('[1]p26'!$G$96&lt;&gt;0,'[1]p26'!$G$96,"")</f>
        <v>40035</v>
      </c>
      <c r="I75" s="26" t="s">
        <v>72</v>
      </c>
      <c r="J75" s="91">
        <f>IF('[1]p26'!$H$96&lt;&gt;0,'[1]p26'!$H$96,"")</f>
        <v>40162</v>
      </c>
      <c r="K75" s="26" t="s">
        <v>76</v>
      </c>
      <c r="L75" s="463" t="str">
        <f>IF('[1]p26'!$J$80&lt;&gt;0,'[1]p26'!$J$80,"")</f>
        <v>UFCG</v>
      </c>
      <c r="M75" s="463"/>
      <c r="N75" s="113" t="s">
        <v>26</v>
      </c>
      <c r="O75" s="463" t="str">
        <f>IF('[1]p26'!$L$94&lt;&gt;0,'[1]p26'!$L$94,"")</f>
        <v>Desistente</v>
      </c>
      <c r="P75" s="464"/>
      <c r="Q75"/>
    </row>
    <row r="76" spans="1:17" s="1" customFormat="1" ht="13.5" customHeight="1">
      <c r="A76" s="25" t="s">
        <v>73</v>
      </c>
      <c r="B76" s="396" t="str">
        <f>IF('[1]p26'!$A$94&lt;&gt;0,'[1]p26'!$A$94,"")</f>
        <v>Teoria Analítica dos Números</v>
      </c>
      <c r="C76" s="386"/>
      <c r="D76" s="386"/>
      <c r="E76" s="386"/>
      <c r="F76" s="386"/>
      <c r="G76" s="386"/>
      <c r="H76" s="386"/>
      <c r="I76" s="387"/>
      <c r="J76" s="95" t="s">
        <v>27</v>
      </c>
      <c r="K76" s="396" t="str">
        <f>IF('[1]p26'!$A$96&lt;&gt;0,'[1]p26'!$A$96,"")</f>
        <v>PIBIC</v>
      </c>
      <c r="L76" s="386"/>
      <c r="M76" s="386"/>
      <c r="N76" s="386"/>
      <c r="O76" s="386"/>
      <c r="P76" s="387"/>
      <c r="Q76"/>
    </row>
    <row r="77" spans="1:16" ht="12.75">
      <c r="A77" s="457"/>
      <c r="B77" s="457"/>
      <c r="C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</row>
    <row r="78" spans="1:19" s="9" customFormat="1" ht="12.75">
      <c r="A78" s="382" t="str">
        <f>T('[1]p27'!$C$13:$G$13)</f>
        <v>José de Arimatéia Fernandes</v>
      </c>
      <c r="B78" s="383"/>
      <c r="C78" s="383"/>
      <c r="D78" s="383"/>
      <c r="E78" s="384"/>
      <c r="F78" s="458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/>
      <c r="R78" s="23"/>
      <c r="S78" s="23"/>
    </row>
    <row r="79" spans="1:17" s="1" customFormat="1" ht="13.5" customHeight="1">
      <c r="A79" s="25" t="s">
        <v>70</v>
      </c>
      <c r="B79" s="437" t="str">
        <f>IF('[1]p27'!$A$78&lt;&gt;0,'[1]p27'!$A$78,"")</f>
        <v>João Paulo Formiga de Meneses</v>
      </c>
      <c r="C79" s="437"/>
      <c r="D79" s="437"/>
      <c r="E79" s="437"/>
      <c r="F79" s="438"/>
      <c r="G79" s="26" t="s">
        <v>71</v>
      </c>
      <c r="H79" s="91">
        <f>IF('[1]p27'!$G$82&lt;&gt;0,'[1]p27'!$G$82,"")</f>
        <v>40026</v>
      </c>
      <c r="I79" s="26" t="s">
        <v>72</v>
      </c>
      <c r="J79" s="91">
        <f>IF('[1]p27'!$H$82&lt;&gt;0,'[1]p27'!$H$82,"")</f>
        <v>40390</v>
      </c>
      <c r="K79" s="26" t="s">
        <v>76</v>
      </c>
      <c r="L79" s="463" t="str">
        <f>IF('[1]p27'!$J$80&lt;&gt;0,'[1]p27'!$J$80,"")</f>
        <v>CNPq</v>
      </c>
      <c r="M79" s="463"/>
      <c r="N79" s="113" t="s">
        <v>26</v>
      </c>
      <c r="O79" s="463" t="str">
        <f>IF('[1]p27'!$L$80&lt;&gt;0,'[1]p27'!$L$80,"")</f>
        <v>Em andamento</v>
      </c>
      <c r="P79" s="464"/>
      <c r="Q79"/>
    </row>
    <row r="80" spans="1:17" s="1" customFormat="1" ht="13.5" customHeight="1">
      <c r="A80" s="25" t="s">
        <v>73</v>
      </c>
      <c r="B80" s="396" t="str">
        <f>IF('[1]p27'!$A$80&lt;&gt;0,'[1]p27'!$A$80,"")</f>
        <v>Iniciação às Equações Diferenciais Parciais</v>
      </c>
      <c r="C80" s="386"/>
      <c r="D80" s="386"/>
      <c r="E80" s="386"/>
      <c r="F80" s="386"/>
      <c r="G80" s="386"/>
      <c r="H80" s="386"/>
      <c r="I80" s="387"/>
      <c r="J80" s="95" t="s">
        <v>27</v>
      </c>
      <c r="K80" s="396" t="str">
        <f>IF('[1]p27'!$A$82&lt;&gt;0,'[1]p27'!$A$82,"")</f>
        <v>PIBIC</v>
      </c>
      <c r="L80" s="386"/>
      <c r="M80" s="386"/>
      <c r="N80" s="386"/>
      <c r="O80" s="386"/>
      <c r="P80" s="387"/>
      <c r="Q80"/>
    </row>
    <row r="81" spans="1:16" ht="12.75">
      <c r="A81" s="456"/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</row>
    <row r="82" spans="1:17" s="1" customFormat="1" ht="13.5" customHeight="1">
      <c r="A82" s="25" t="s">
        <v>70</v>
      </c>
      <c r="B82" s="437" t="str">
        <f>IF('[1]p27'!$A$85&lt;&gt;0,'[1]p27'!$A$85,"")</f>
        <v>Anderson Gleryston Silva Sousa</v>
      </c>
      <c r="C82" s="437"/>
      <c r="D82" s="437"/>
      <c r="E82" s="437"/>
      <c r="F82" s="438"/>
      <c r="G82" s="26" t="s">
        <v>71</v>
      </c>
      <c r="H82" s="91">
        <f>IF('[1]p27'!$G$89&lt;&gt;0,'[1]p27'!$G$89,"")</f>
        <v>39873</v>
      </c>
      <c r="I82" s="26" t="s">
        <v>72</v>
      </c>
      <c r="J82" s="91">
        <f>IF('[1]p27'!$H$89&lt;&gt;0,'[1]p27'!$H$89,"")</f>
        <v>40169</v>
      </c>
      <c r="K82" s="26" t="s">
        <v>76</v>
      </c>
      <c r="L82" s="463" t="str">
        <f>IF('[1]p27'!$J$80&lt;&gt;0,'[1]p27'!$J$80,"")</f>
        <v>CNPq</v>
      </c>
      <c r="M82" s="463"/>
      <c r="N82" s="113" t="s">
        <v>26</v>
      </c>
      <c r="O82" s="463" t="str">
        <f>IF('[1]p27'!$L$87&lt;&gt;0,'[1]p27'!$L$87,"")</f>
        <v>Em andamento</v>
      </c>
      <c r="P82" s="464"/>
      <c r="Q82"/>
    </row>
    <row r="83" spans="1:17" s="1" customFormat="1" ht="13.5" customHeight="1">
      <c r="A83" s="25" t="s">
        <v>73</v>
      </c>
      <c r="B83" s="396" t="str">
        <f>IF('[1]p27'!$A$87&lt;&gt;0,'[1]p27'!$A$87,"")</f>
        <v>XXII Olimpíada Campinense de Matemática</v>
      </c>
      <c r="C83" s="386"/>
      <c r="D83" s="386"/>
      <c r="E83" s="386"/>
      <c r="F83" s="386"/>
      <c r="G83" s="386"/>
      <c r="H83" s="386"/>
      <c r="I83" s="387"/>
      <c r="J83" s="95" t="s">
        <v>27</v>
      </c>
      <c r="K83" s="396" t="str">
        <f>IF('[1]p27'!$A$89&lt;&gt;0,'[1]p27'!$A$89,"")</f>
        <v>Extensão-PROBEX</v>
      </c>
      <c r="L83" s="386"/>
      <c r="M83" s="386"/>
      <c r="N83" s="386"/>
      <c r="O83" s="386"/>
      <c r="P83" s="387"/>
      <c r="Q83"/>
    </row>
    <row r="84" spans="1:16" ht="12.75">
      <c r="A84" s="456"/>
      <c r="B84" s="456"/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</row>
    <row r="85" spans="1:17" s="1" customFormat="1" ht="13.5" customHeight="1">
      <c r="A85" s="25" t="s">
        <v>70</v>
      </c>
      <c r="B85" s="437" t="str">
        <f>IF('[1]p27'!$A$92&lt;&gt;0,'[1]p27'!$A$92,"")</f>
        <v>Pedro Augusto Guedes de França</v>
      </c>
      <c r="C85" s="437"/>
      <c r="D85" s="437"/>
      <c r="E85" s="437"/>
      <c r="F85" s="438"/>
      <c r="G85" s="26" t="s">
        <v>71</v>
      </c>
      <c r="H85" s="91">
        <f>IF('[1]p27'!$G$96&lt;&gt;0,'[1]p27'!$G$96,"")</f>
        <v>40026</v>
      </c>
      <c r="I85" s="26" t="s">
        <v>72</v>
      </c>
      <c r="J85" s="91">
        <f>IF('[1]p27'!$H$96&lt;&gt;0,'[1]p27'!$H$96,"")</f>
        <v>40390</v>
      </c>
      <c r="K85" s="26" t="s">
        <v>76</v>
      </c>
      <c r="L85" s="463" t="str">
        <f>IF('[1]p27'!$J$80&lt;&gt;0,'[1]p27'!$J$80,"")</f>
        <v>CNPq</v>
      </c>
      <c r="M85" s="463"/>
      <c r="N85" s="113" t="s">
        <v>26</v>
      </c>
      <c r="O85" s="463" t="str">
        <f>IF('[1]p27'!$L$94&lt;&gt;0,'[1]p27'!$L$94,"")</f>
        <v>Em andamento</v>
      </c>
      <c r="P85" s="464"/>
      <c r="Q85"/>
    </row>
    <row r="86" spans="1:17" s="1" customFormat="1" ht="13.5" customHeight="1">
      <c r="A86" s="25" t="s">
        <v>73</v>
      </c>
      <c r="B86" s="396" t="str">
        <f>IF('[1]p27'!$A$94&lt;&gt;0,'[1]p27'!$A$94,"")</f>
        <v>PICME/OBMEP</v>
      </c>
      <c r="C86" s="386"/>
      <c r="D86" s="386"/>
      <c r="E86" s="386"/>
      <c r="F86" s="386"/>
      <c r="G86" s="386"/>
      <c r="H86" s="386"/>
      <c r="I86" s="387"/>
      <c r="J86" s="95" t="s">
        <v>27</v>
      </c>
      <c r="K86" s="396" t="str">
        <f>IF('[1]p27'!$A$96&lt;&gt;0,'[1]p27'!$A$96,"")</f>
        <v>Projeto Específico</v>
      </c>
      <c r="L86" s="386"/>
      <c r="M86" s="386"/>
      <c r="N86" s="386"/>
      <c r="O86" s="386"/>
      <c r="P86" s="387"/>
      <c r="Q86"/>
    </row>
    <row r="87" spans="1:16" ht="12.75">
      <c r="A87" s="457"/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</row>
    <row r="88" spans="1:19" s="9" customFormat="1" ht="12.75">
      <c r="A88" s="382" t="str">
        <f>T('[1]p29'!$C$13:$G$13)</f>
        <v>Joseilson Raimundo de Lima</v>
      </c>
      <c r="B88" s="383"/>
      <c r="C88" s="383"/>
      <c r="D88" s="383"/>
      <c r="E88" s="384"/>
      <c r="F88" s="458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/>
      <c r="R88" s="23"/>
      <c r="S88" s="23"/>
    </row>
    <row r="89" spans="1:17" s="1" customFormat="1" ht="13.5" customHeight="1">
      <c r="A89" s="25" t="s">
        <v>70</v>
      </c>
      <c r="B89" s="437" t="str">
        <f>IF('[1]p29'!$A$78&lt;&gt;0,'[1]p29'!$A$78,"")</f>
        <v>Renê Diniz Freire</v>
      </c>
      <c r="C89" s="437"/>
      <c r="D89" s="437"/>
      <c r="E89" s="437"/>
      <c r="F89" s="438"/>
      <c r="G89" s="26" t="s">
        <v>71</v>
      </c>
      <c r="H89" s="91">
        <f>IF('[1]p29'!$G$82&lt;&gt;0,'[1]p29'!$G$82,"")</f>
        <v>40035</v>
      </c>
      <c r="I89" s="26" t="s">
        <v>72</v>
      </c>
      <c r="J89" s="91">
        <f>IF('[1]p29'!$H$82&lt;&gt;0,'[1]p29'!$H$82,"")</f>
        <v>40169</v>
      </c>
      <c r="K89" s="26" t="s">
        <v>76</v>
      </c>
      <c r="L89" s="463" t="str">
        <f>IF('[1]p29'!$J$80&lt;&gt;0,'[1]p29'!$J$80,"")</f>
        <v>UFCG</v>
      </c>
      <c r="M89" s="463"/>
      <c r="N89" s="113" t="s">
        <v>26</v>
      </c>
      <c r="O89" s="463" t="str">
        <f>IF('[1]p29'!$L$80&lt;&gt;0,'[1]p29'!$L$80,"")</f>
        <v>Concluído</v>
      </c>
      <c r="P89" s="464"/>
      <c r="Q89"/>
    </row>
    <row r="90" spans="1:17" s="1" customFormat="1" ht="13.5" customHeight="1">
      <c r="A90" s="25" t="s">
        <v>73</v>
      </c>
      <c r="B90" s="396" t="str">
        <f>IF('[1]p29'!$A$80&lt;&gt;0,'[1]p29'!$A$80,"")</f>
        <v>Monitoria</v>
      </c>
      <c r="C90" s="386"/>
      <c r="D90" s="386"/>
      <c r="E90" s="386"/>
      <c r="F90" s="386"/>
      <c r="G90" s="386"/>
      <c r="H90" s="386"/>
      <c r="I90" s="387"/>
      <c r="J90" s="95" t="s">
        <v>27</v>
      </c>
      <c r="K90" s="396" t="str">
        <f>IF('[1]p29'!$A$82&lt;&gt;0,'[1]p29'!$A$82,"")</f>
        <v>Monitoria</v>
      </c>
      <c r="L90" s="386"/>
      <c r="M90" s="386"/>
      <c r="N90" s="386"/>
      <c r="O90" s="386"/>
      <c r="P90" s="387"/>
      <c r="Q90"/>
    </row>
    <row r="91" spans="1:16" ht="12.75">
      <c r="A91" s="456"/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</row>
    <row r="92" spans="1:17" s="1" customFormat="1" ht="13.5" customHeight="1">
      <c r="A92" s="25" t="s">
        <v>70</v>
      </c>
      <c r="B92" s="437" t="str">
        <f>IF('[1]p29'!$A$85&lt;&gt;0,'[1]p29'!$A$85,"")</f>
        <v>Izabel Duarte</v>
      </c>
      <c r="C92" s="437"/>
      <c r="D92" s="437"/>
      <c r="E92" s="437"/>
      <c r="F92" s="438"/>
      <c r="G92" s="26" t="s">
        <v>71</v>
      </c>
      <c r="H92" s="91">
        <f>IF('[1]p29'!$G$89&lt;&gt;0,'[1]p29'!$G$89,"")</f>
        <v>40035</v>
      </c>
      <c r="I92" s="26" t="s">
        <v>72</v>
      </c>
      <c r="J92" s="91">
        <f>IF('[1]p29'!$H$89&lt;&gt;0,'[1]p29'!$H$89,"")</f>
        <v>40169</v>
      </c>
      <c r="K92" s="26" t="s">
        <v>76</v>
      </c>
      <c r="L92" s="463" t="str">
        <f>IF('[1]p29'!$J$80&lt;&gt;0,'[1]p29'!$J$80,"")</f>
        <v>UFCG</v>
      </c>
      <c r="M92" s="463"/>
      <c r="N92" s="113" t="s">
        <v>26</v>
      </c>
      <c r="O92" s="463" t="str">
        <f>IF('[1]p29'!$L$87&lt;&gt;0,'[1]p29'!$L$87,"")</f>
        <v>Concluído</v>
      </c>
      <c r="P92" s="464"/>
      <c r="Q92"/>
    </row>
    <row r="93" spans="1:17" s="1" customFormat="1" ht="13.5" customHeight="1">
      <c r="A93" s="25" t="s">
        <v>73</v>
      </c>
      <c r="B93" s="396" t="str">
        <f>IF('[1]p29'!$A$87&lt;&gt;0,'[1]p29'!$A$87,"")</f>
        <v>Monitoria</v>
      </c>
      <c r="C93" s="386"/>
      <c r="D93" s="386"/>
      <c r="E93" s="386"/>
      <c r="F93" s="386"/>
      <c r="G93" s="386"/>
      <c r="H93" s="386"/>
      <c r="I93" s="387"/>
      <c r="J93" s="95" t="s">
        <v>27</v>
      </c>
      <c r="K93" s="396" t="str">
        <f>IF('[1]p29'!$A$89&lt;&gt;0,'[1]p29'!$A$89,"")</f>
        <v>Monitoria</v>
      </c>
      <c r="L93" s="386"/>
      <c r="M93" s="386"/>
      <c r="N93" s="386"/>
      <c r="O93" s="386"/>
      <c r="P93" s="387"/>
      <c r="Q93"/>
    </row>
    <row r="94" spans="1:16" ht="12.75">
      <c r="A94" s="457"/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</row>
    <row r="95" spans="1:19" s="9" customFormat="1" ht="12.75">
      <c r="A95" s="382" t="str">
        <f>T('[1]p30'!$C$13:$G$13)</f>
        <v>José Lindomberg Possiano Barreiro</v>
      </c>
      <c r="B95" s="383"/>
      <c r="C95" s="383"/>
      <c r="D95" s="383"/>
      <c r="E95" s="384"/>
      <c r="F95" s="458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/>
      <c r="R95" s="23"/>
      <c r="S95" s="23"/>
    </row>
    <row r="96" spans="1:17" s="1" customFormat="1" ht="13.5" customHeight="1">
      <c r="A96" s="25" t="s">
        <v>70</v>
      </c>
      <c r="B96" s="437" t="str">
        <f>IF('[1]p30'!$A$78&lt;&gt;0,'[1]p30'!$A$78,"")</f>
        <v>Everton de Oliveira Sarmento</v>
      </c>
      <c r="C96" s="437"/>
      <c r="D96" s="437"/>
      <c r="E96" s="437"/>
      <c r="F96" s="438"/>
      <c r="G96" s="26" t="s">
        <v>71</v>
      </c>
      <c r="H96" s="91">
        <f>IF('[1]p30'!$G$82&lt;&gt;0,'[1]p30'!$G$82,"")</f>
        <v>40050</v>
      </c>
      <c r="I96" s="26" t="s">
        <v>72</v>
      </c>
      <c r="J96" s="91">
        <f>IF('[1]p30'!$H$82&lt;&gt;0,'[1]p30'!$H$82,"")</f>
        <v>40158</v>
      </c>
      <c r="K96" s="26" t="s">
        <v>76</v>
      </c>
      <c r="L96" s="463" t="str">
        <f>IF('[1]p30'!$J$80&lt;&gt;0,'[1]p30'!$J$80,"")</f>
        <v>UFCG</v>
      </c>
      <c r="M96" s="463"/>
      <c r="N96" s="113" t="s">
        <v>26</v>
      </c>
      <c r="O96" s="463" t="str">
        <f>IF('[1]p30'!$L$80&lt;&gt;0,'[1]p30'!$L$80,"")</f>
        <v>Concluído</v>
      </c>
      <c r="P96" s="464"/>
      <c r="Q96"/>
    </row>
    <row r="97" spans="1:17" s="1" customFormat="1" ht="13.5" customHeight="1">
      <c r="A97" s="25" t="s">
        <v>73</v>
      </c>
      <c r="B97" s="396" t="str">
        <f>IF('[1]p30'!$A$80&lt;&gt;0,'[1]p30'!$A$80,"")</f>
        <v>Cálculo Diferencial e Integral I</v>
      </c>
      <c r="C97" s="386"/>
      <c r="D97" s="386"/>
      <c r="E97" s="386"/>
      <c r="F97" s="386"/>
      <c r="G97" s="386"/>
      <c r="H97" s="386"/>
      <c r="I97" s="387"/>
      <c r="J97" s="95" t="s">
        <v>27</v>
      </c>
      <c r="K97" s="396" t="str">
        <f>IF('[1]p30'!$A$82&lt;&gt;0,'[1]p30'!$A$82,"")</f>
        <v>Monitoria</v>
      </c>
      <c r="L97" s="386"/>
      <c r="M97" s="386"/>
      <c r="N97" s="386"/>
      <c r="O97" s="386"/>
      <c r="P97" s="387"/>
      <c r="Q97"/>
    </row>
    <row r="98" spans="1:16" ht="12.75">
      <c r="A98" s="457"/>
      <c r="B98" s="457"/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7"/>
    </row>
    <row r="99" spans="1:19" s="9" customFormat="1" ht="12.75">
      <c r="A99" s="382" t="str">
        <f>T('[1]p31'!$C$13:$G$13)</f>
        <v>José Luiz Neto</v>
      </c>
      <c r="B99" s="383"/>
      <c r="C99" s="383"/>
      <c r="D99" s="383"/>
      <c r="E99" s="384"/>
      <c r="F99" s="458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/>
      <c r="R99" s="23"/>
      <c r="S99" s="23"/>
    </row>
    <row r="100" spans="1:17" s="1" customFormat="1" ht="13.5" customHeight="1">
      <c r="A100" s="25" t="s">
        <v>70</v>
      </c>
      <c r="B100" s="437" t="str">
        <f>IF('[1]p31'!$A$78&lt;&gt;0,'[1]p31'!$A$78,"")</f>
        <v>GUSTAVO BARBOSA GALINDO</v>
      </c>
      <c r="C100" s="437"/>
      <c r="D100" s="437"/>
      <c r="E100" s="437"/>
      <c r="F100" s="438"/>
      <c r="G100" s="26" t="s">
        <v>71</v>
      </c>
      <c r="H100" s="91">
        <f>IF('[1]p31'!$G$82&lt;&gt;0,'[1]p31'!$G$82,"")</f>
        <v>40035</v>
      </c>
      <c r="I100" s="26" t="s">
        <v>72</v>
      </c>
      <c r="J100" s="91">
        <f>IF('[1]p31'!$H$82&lt;&gt;0,'[1]p31'!$H$82,"")</f>
        <v>40165</v>
      </c>
      <c r="K100" s="26" t="s">
        <v>76</v>
      </c>
      <c r="L100" s="463" t="str">
        <f>IF('[1]p31'!$J$80&lt;&gt;0,'[1]p31'!$J$80,"")</f>
        <v>UFCG</v>
      </c>
      <c r="M100" s="463"/>
      <c r="N100" s="113" t="s">
        <v>26</v>
      </c>
      <c r="O100" s="463" t="str">
        <f>IF('[1]p31'!$L$80&lt;&gt;0,'[1]p31'!$L$80,"")</f>
        <v>Concluído</v>
      </c>
      <c r="P100" s="464"/>
      <c r="Q100"/>
    </row>
    <row r="101" spans="1:17" s="1" customFormat="1" ht="13.5" customHeight="1">
      <c r="A101" s="25" t="s">
        <v>73</v>
      </c>
      <c r="B101" s="396" t="str">
        <f>IF('[1]p31'!$A$80&lt;&gt;0,'[1]p31'!$A$80,"")</f>
        <v>MELHORIA DO ENSINO DE GRADUAÇÃO NA UAME/CCT/UFCG</v>
      </c>
      <c r="C101" s="386"/>
      <c r="D101" s="386"/>
      <c r="E101" s="386"/>
      <c r="F101" s="386"/>
      <c r="G101" s="386"/>
      <c r="H101" s="386"/>
      <c r="I101" s="387"/>
      <c r="J101" s="95" t="s">
        <v>27</v>
      </c>
      <c r="K101" s="396" t="str">
        <f>IF('[1]p31'!$A$82&lt;&gt;0,'[1]p31'!$A$82,"")</f>
        <v>Monitoria</v>
      </c>
      <c r="L101" s="386"/>
      <c r="M101" s="386"/>
      <c r="N101" s="386"/>
      <c r="O101" s="386"/>
      <c r="P101" s="387"/>
      <c r="Q101"/>
    </row>
    <row r="102" spans="1:16" ht="12.75">
      <c r="A102" s="457"/>
      <c r="B102" s="457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</row>
    <row r="103" spans="1:19" s="9" customFormat="1" ht="12.75">
      <c r="A103" s="382" t="str">
        <f>T('[1]p32'!$C$13:$G$13)</f>
        <v>Luiz Antônio da Silva Medeiros</v>
      </c>
      <c r="B103" s="383"/>
      <c r="C103" s="383"/>
      <c r="D103" s="383"/>
      <c r="E103" s="384"/>
      <c r="F103" s="458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/>
      <c r="R103" s="23"/>
      <c r="S103" s="23"/>
    </row>
    <row r="104" spans="1:17" s="1" customFormat="1" ht="13.5" customHeight="1">
      <c r="A104" s="25" t="s">
        <v>70</v>
      </c>
      <c r="B104" s="437" t="str">
        <f>IF('[1]p32'!$A$78&lt;&gt;0,'[1]p32'!$A$78,"")</f>
        <v>Bruno Vinicius de Menezes Barros</v>
      </c>
      <c r="C104" s="437"/>
      <c r="D104" s="437"/>
      <c r="E104" s="437"/>
      <c r="F104" s="438"/>
      <c r="G104" s="26" t="s">
        <v>71</v>
      </c>
      <c r="H104" s="91">
        <f>IF('[1]p32'!$G$82&lt;&gt;0,'[1]p32'!$G$82,"")</f>
        <v>40026</v>
      </c>
      <c r="I104" s="26" t="s">
        <v>72</v>
      </c>
      <c r="J104" s="91">
        <f>IF('[1]p32'!$H$82&lt;&gt;0,'[1]p32'!$H$82,"")</f>
        <v>40391</v>
      </c>
      <c r="K104" s="26" t="s">
        <v>76</v>
      </c>
      <c r="L104" s="463" t="str">
        <f>IF('[1]p32'!$J$80&lt;&gt;0,'[1]p32'!$J$80,"")</f>
        <v>CNPq</v>
      </c>
      <c r="M104" s="463"/>
      <c r="N104" s="113" t="s">
        <v>26</v>
      </c>
      <c r="O104" s="463" t="str">
        <f>IF('[1]p32'!$L$80&lt;&gt;0,'[1]p32'!$L$80,"")</f>
        <v>Em andamento</v>
      </c>
      <c r="P104" s="464"/>
      <c r="Q104"/>
    </row>
    <row r="105" spans="1:17" s="1" customFormat="1" ht="13.5" customHeight="1">
      <c r="A105" s="25" t="s">
        <v>73</v>
      </c>
      <c r="B105" s="396" t="str">
        <f>IF('[1]p32'!$A$80&lt;&gt;0,'[1]p32'!$A$80,"")</f>
        <v>Métodos Computacionais de Otimização</v>
      </c>
      <c r="C105" s="386"/>
      <c r="D105" s="386"/>
      <c r="E105" s="386"/>
      <c r="F105" s="386"/>
      <c r="G105" s="386"/>
      <c r="H105" s="386"/>
      <c r="I105" s="387"/>
      <c r="J105" s="95" t="s">
        <v>27</v>
      </c>
      <c r="K105" s="396" t="str">
        <f>IF('[1]p32'!$A$82&lt;&gt;0,'[1]p32'!$A$82,"")</f>
        <v>PIBIC</v>
      </c>
      <c r="L105" s="386"/>
      <c r="M105" s="386"/>
      <c r="N105" s="386"/>
      <c r="O105" s="386"/>
      <c r="P105" s="387"/>
      <c r="Q105"/>
    </row>
    <row r="106" spans="1:16" ht="12.75">
      <c r="A106" s="457"/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</row>
    <row r="107" spans="1:19" s="9" customFormat="1" ht="12.75">
      <c r="A107" s="382" t="str">
        <f>T('[1]p33'!$C$13:$G$13)</f>
        <v>Luiz Mendes Albuquerque Neto</v>
      </c>
      <c r="B107" s="383"/>
      <c r="C107" s="383"/>
      <c r="D107" s="383"/>
      <c r="E107" s="384"/>
      <c r="F107" s="458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/>
      <c r="R107" s="23"/>
      <c r="S107" s="23"/>
    </row>
    <row r="108" spans="1:17" s="1" customFormat="1" ht="13.5" customHeight="1">
      <c r="A108" s="25" t="s">
        <v>70</v>
      </c>
      <c r="B108" s="437" t="str">
        <f>IF('[1]p33'!$A$78&lt;&gt;0,'[1]p33'!$A$78,"")</f>
        <v>Israel Buriti Galvão</v>
      </c>
      <c r="C108" s="437"/>
      <c r="D108" s="437"/>
      <c r="E108" s="437"/>
      <c r="F108" s="438"/>
      <c r="G108" s="26" t="s">
        <v>71</v>
      </c>
      <c r="H108" s="91">
        <f>IF('[1]p33'!$G$82&lt;&gt;0,'[1]p33'!$G$82,"")</f>
        <v>39661</v>
      </c>
      <c r="I108" s="26" t="s">
        <v>72</v>
      </c>
      <c r="J108" s="91">
        <f>IF('[1]p33'!$H$82&lt;&gt;0,'[1]p33'!$H$82,"")</f>
        <v>40056</v>
      </c>
      <c r="K108" s="26" t="s">
        <v>76</v>
      </c>
      <c r="L108" s="463" t="str">
        <f>IF('[1]p33'!$J$80&lt;&gt;0,'[1]p33'!$J$80,"")</f>
        <v>CNPq</v>
      </c>
      <c r="M108" s="463"/>
      <c r="N108" s="113" t="s">
        <v>26</v>
      </c>
      <c r="O108" s="463" t="str">
        <f>IF('[1]p33'!$L$80&lt;&gt;0,'[1]p33'!$L$80,"")</f>
        <v>Em andamento</v>
      </c>
      <c r="P108" s="464"/>
      <c r="Q108"/>
    </row>
    <row r="109" spans="1:17" s="1" customFormat="1" ht="13.5" customHeight="1">
      <c r="A109" s="25" t="s">
        <v>73</v>
      </c>
      <c r="B109" s="396" t="str">
        <f>IF('[1]p33'!$A$80&lt;&gt;0,'[1]p33'!$A$80,"")</f>
        <v>Iniciação Científica/Equações Diferenciais e Aplicações</v>
      </c>
      <c r="C109" s="386"/>
      <c r="D109" s="386"/>
      <c r="E109" s="386"/>
      <c r="F109" s="386"/>
      <c r="G109" s="386"/>
      <c r="H109" s="386"/>
      <c r="I109" s="387"/>
      <c r="J109" s="95" t="s">
        <v>27</v>
      </c>
      <c r="K109" s="396" t="str">
        <f>IF('[1]p33'!$A$82&lt;&gt;0,'[1]p33'!$A$82,"")</f>
        <v>Projeto Específico</v>
      </c>
      <c r="L109" s="386"/>
      <c r="M109" s="386"/>
      <c r="N109" s="386"/>
      <c r="O109" s="386"/>
      <c r="P109" s="387"/>
      <c r="Q109"/>
    </row>
    <row r="110" spans="1:16" ht="12.75">
      <c r="A110" s="456"/>
      <c r="B110" s="456"/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</row>
    <row r="111" spans="1:17" s="1" customFormat="1" ht="13.5" customHeight="1">
      <c r="A111" s="25" t="s">
        <v>70</v>
      </c>
      <c r="B111" s="437" t="str">
        <f>IF('[1]p33'!$A$85&lt;&gt;0,'[1]p33'!$A$85,"")</f>
        <v>Francisco Galdino Júnior</v>
      </c>
      <c r="C111" s="437"/>
      <c r="D111" s="437"/>
      <c r="E111" s="437"/>
      <c r="F111" s="438"/>
      <c r="G111" s="26" t="s">
        <v>71</v>
      </c>
      <c r="H111" s="91">
        <f>IF('[1]p33'!$G$89&lt;&gt;0,'[1]p33'!$G$89,"")</f>
        <v>40035</v>
      </c>
      <c r="I111" s="26" t="s">
        <v>72</v>
      </c>
      <c r="J111" s="91">
        <f>IF('[1]p33'!$H$89&lt;&gt;0,'[1]p33'!$H$89,"")</f>
        <v>40154</v>
      </c>
      <c r="K111" s="26" t="s">
        <v>76</v>
      </c>
      <c r="L111" s="463" t="str">
        <f>IF('[1]p33'!$J$80&lt;&gt;0,'[1]p33'!$J$80,"")</f>
        <v>CNPq</v>
      </c>
      <c r="M111" s="463"/>
      <c r="N111" s="113" t="s">
        <v>26</v>
      </c>
      <c r="O111" s="463" t="str">
        <f>IF('[1]p33'!$L$87&lt;&gt;0,'[1]p33'!$L$87,"")</f>
        <v>Concluído</v>
      </c>
      <c r="P111" s="464"/>
      <c r="Q111"/>
    </row>
    <row r="112" spans="1:17" s="1" customFormat="1" ht="13.5" customHeight="1">
      <c r="A112" s="25" t="s">
        <v>73</v>
      </c>
      <c r="B112" s="396" t="str">
        <f>IF('[1]p33'!$A$87&lt;&gt;0,'[1]p33'!$A$87,"")</f>
        <v>Melhoria do Ensino de Graduação no CCT/UFCG ( Equações Diferenciais Lineares )</v>
      </c>
      <c r="C112" s="386"/>
      <c r="D112" s="386"/>
      <c r="E112" s="386"/>
      <c r="F112" s="386"/>
      <c r="G112" s="386"/>
      <c r="H112" s="386"/>
      <c r="I112" s="387"/>
      <c r="J112" s="95" t="s">
        <v>27</v>
      </c>
      <c r="K112" s="396" t="str">
        <f>IF('[1]p33'!$A$89&lt;&gt;0,'[1]p33'!$A$89,"")</f>
        <v>Monitoria</v>
      </c>
      <c r="L112" s="386"/>
      <c r="M112" s="386"/>
      <c r="N112" s="386"/>
      <c r="O112" s="386"/>
      <c r="P112" s="387"/>
      <c r="Q112"/>
    </row>
    <row r="113" spans="1:16" ht="12.75">
      <c r="A113" s="456"/>
      <c r="B113" s="456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</row>
    <row r="114" spans="1:19" s="9" customFormat="1" ht="12.75">
      <c r="A114" s="382" t="str">
        <f>T('[1]p34'!$C$13:$G$13)</f>
        <v>Marcelo Carvalho Ferreira</v>
      </c>
      <c r="B114" s="383"/>
      <c r="C114" s="383"/>
      <c r="D114" s="383"/>
      <c r="E114" s="384"/>
      <c r="F114" s="458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/>
      <c r="R114" s="23"/>
      <c r="S114" s="23"/>
    </row>
    <row r="115" spans="1:17" s="1" customFormat="1" ht="13.5" customHeight="1">
      <c r="A115" s="25" t="s">
        <v>70</v>
      </c>
      <c r="B115" s="437" t="str">
        <f>IF('[1]p34'!$A$78&lt;&gt;0,'[1]p34'!$A$78,"")</f>
        <v>Nailton Souza da Silva</v>
      </c>
      <c r="C115" s="437"/>
      <c r="D115" s="437"/>
      <c r="E115" s="437"/>
      <c r="F115" s="438"/>
      <c r="G115" s="26" t="s">
        <v>71</v>
      </c>
      <c r="H115" s="91">
        <f>IF('[1]p34'!$G$82&lt;&gt;0,'[1]p34'!$G$82,"")</f>
      </c>
      <c r="I115" s="26" t="s">
        <v>72</v>
      </c>
      <c r="J115" s="91">
        <f>IF('[1]p34'!$H$82&lt;&gt;0,'[1]p34'!$H$82,"")</f>
      </c>
      <c r="K115" s="26" t="s">
        <v>76</v>
      </c>
      <c r="L115" s="463">
        <f>IF('[1]p34'!$J$80&lt;&gt;0,'[1]p34'!$J$80,"")</f>
      </c>
      <c r="M115" s="463"/>
      <c r="N115" s="113" t="s">
        <v>26</v>
      </c>
      <c r="O115" s="463" t="str">
        <f>IF('[1]p34'!$L$80&lt;&gt;0,'[1]p34'!$L$80,"")</f>
        <v>Em andamento</v>
      </c>
      <c r="P115" s="464"/>
      <c r="Q115"/>
    </row>
    <row r="116" spans="1:17" s="1" customFormat="1" ht="13.5" customHeight="1">
      <c r="A116" s="25" t="s">
        <v>73</v>
      </c>
      <c r="B116" s="396">
        <f>IF('[1]p34'!$A$80&lt;&gt;0,'[1]p34'!$A$80,"")</f>
      </c>
      <c r="C116" s="386"/>
      <c r="D116" s="386"/>
      <c r="E116" s="386"/>
      <c r="F116" s="386"/>
      <c r="G116" s="386"/>
      <c r="H116" s="386"/>
      <c r="I116" s="387"/>
      <c r="J116" s="95" t="s">
        <v>27</v>
      </c>
      <c r="K116" s="396" t="str">
        <f>IF('[1]p34'!$A$82&lt;&gt;0,'[1]p34'!$A$82,"")</f>
        <v>Tutoria</v>
      </c>
      <c r="L116" s="386"/>
      <c r="M116" s="386"/>
      <c r="N116" s="386"/>
      <c r="O116" s="386"/>
      <c r="P116" s="387"/>
      <c r="Q116"/>
    </row>
    <row r="117" spans="1:16" ht="12.75">
      <c r="A117" s="457"/>
      <c r="B117" s="457"/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</row>
    <row r="118" spans="1:19" s="9" customFormat="1" ht="12.75">
      <c r="A118" s="382" t="str">
        <f>T('[1]p37'!$C$13:$G$13)</f>
        <v>Miriam Costa</v>
      </c>
      <c r="B118" s="383"/>
      <c r="C118" s="383"/>
      <c r="D118" s="383"/>
      <c r="E118" s="384"/>
      <c r="F118" s="458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/>
      <c r="R118" s="23"/>
      <c r="S118" s="23"/>
    </row>
    <row r="119" spans="1:17" s="1" customFormat="1" ht="13.5" customHeight="1">
      <c r="A119" s="25" t="s">
        <v>70</v>
      </c>
      <c r="B119" s="437" t="str">
        <f>IF('[1]p37'!$A$78&lt;&gt;0,'[1]p37'!$A$78,"")</f>
        <v>Vanderson Alves Agra</v>
      </c>
      <c r="C119" s="437"/>
      <c r="D119" s="437"/>
      <c r="E119" s="437"/>
      <c r="F119" s="438"/>
      <c r="G119" s="26" t="s">
        <v>71</v>
      </c>
      <c r="H119" s="91">
        <f>IF('[1]p37'!$G$82&lt;&gt;0,'[1]p37'!$G$82,"")</f>
      </c>
      <c r="I119" s="26" t="s">
        <v>72</v>
      </c>
      <c r="J119" s="91">
        <f>IF('[1]p37'!$H$82&lt;&gt;0,'[1]p37'!$H$82,"")</f>
      </c>
      <c r="K119" s="26" t="s">
        <v>76</v>
      </c>
      <c r="L119" s="463">
        <f>IF('[1]p37'!$J$80&lt;&gt;0,'[1]p37'!$J$80,"")</f>
      </c>
      <c r="M119" s="463"/>
      <c r="N119" s="113" t="s">
        <v>26</v>
      </c>
      <c r="O119" s="463">
        <f>IF('[1]p37'!$L$80&lt;&gt;0,'[1]p37'!$L$80,"")</f>
      </c>
      <c r="P119" s="464"/>
      <c r="Q119"/>
    </row>
    <row r="120" spans="1:17" s="1" customFormat="1" ht="13.5" customHeight="1">
      <c r="A120" s="25" t="s">
        <v>73</v>
      </c>
      <c r="B120" s="396" t="str">
        <f>IF('[1]p37'!$A$80&lt;&gt;0,'[1]p37'!$A$80,"")</f>
        <v>Monitoria</v>
      </c>
      <c r="C120" s="386"/>
      <c r="D120" s="386"/>
      <c r="E120" s="386"/>
      <c r="F120" s="386"/>
      <c r="G120" s="386"/>
      <c r="H120" s="386"/>
      <c r="I120" s="387"/>
      <c r="J120" s="95" t="s">
        <v>27</v>
      </c>
      <c r="K120" s="396">
        <f>IF('[1]p37'!$A$82&lt;&gt;0,'[1]p37'!$A$82,"")</f>
      </c>
      <c r="L120" s="386"/>
      <c r="M120" s="386"/>
      <c r="N120" s="386"/>
      <c r="O120" s="386"/>
      <c r="P120" s="387"/>
      <c r="Q120"/>
    </row>
    <row r="121" spans="1:16" ht="12.75">
      <c r="A121" s="457"/>
      <c r="B121" s="457"/>
      <c r="C121" s="457"/>
      <c r="D121" s="457"/>
      <c r="E121" s="457"/>
      <c r="F121" s="457"/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</row>
    <row r="122" spans="1:19" s="9" customFormat="1" ht="12.75">
      <c r="A122" s="382" t="str">
        <f>T('[1]p39'!$C$13:$G$13)</f>
        <v>Rosana Marques da Silva</v>
      </c>
      <c r="B122" s="383"/>
      <c r="C122" s="383"/>
      <c r="D122" s="383"/>
      <c r="E122" s="384"/>
      <c r="F122" s="458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/>
      <c r="R122" s="23"/>
      <c r="S122" s="23"/>
    </row>
    <row r="123" spans="1:17" s="1" customFormat="1" ht="13.5" customHeight="1">
      <c r="A123" s="25" t="s">
        <v>70</v>
      </c>
      <c r="B123" s="437" t="str">
        <f>IF('[1]p39'!$A$78&lt;&gt;0,'[1]p39'!$A$78,"")</f>
        <v>Bruno Sérgio Vasconcelos de Araújo</v>
      </c>
      <c r="C123" s="437"/>
      <c r="D123" s="437"/>
      <c r="E123" s="437"/>
      <c r="F123" s="438"/>
      <c r="G123" s="26" t="s">
        <v>71</v>
      </c>
      <c r="H123" s="91">
        <f>IF('[1]p39'!$G$82&lt;&gt;0,'[1]p39'!$G$82,"")</f>
        <v>40035</v>
      </c>
      <c r="I123" s="26" t="s">
        <v>72</v>
      </c>
      <c r="J123" s="91">
        <f>IF('[1]p39'!$H$82&lt;&gt;0,'[1]p39'!$H$82,"")</f>
        <v>40374</v>
      </c>
      <c r="K123" s="26" t="s">
        <v>76</v>
      </c>
      <c r="L123" s="463">
        <f>IF('[1]p39'!$J$80&lt;&gt;0,'[1]p39'!$J$80,"")</f>
      </c>
      <c r="M123" s="463"/>
      <c r="N123" s="113" t="s">
        <v>26</v>
      </c>
      <c r="O123" s="463">
        <f>IF('[1]p39'!$L$80&lt;&gt;0,'[1]p39'!$L$80,"")</f>
      </c>
      <c r="P123" s="464"/>
      <c r="Q123"/>
    </row>
    <row r="124" spans="1:17" s="1" customFormat="1" ht="13.5" customHeight="1">
      <c r="A124" s="25" t="s">
        <v>73</v>
      </c>
      <c r="B124" s="396" t="str">
        <f>IF('[1]p39'!$A$80&lt;&gt;0,'[1]p39'!$A$80,"")</f>
        <v>Estudo do   Método de Volumes finitos  usando elementos na simulação de descompactação de bacias sedimentares.</v>
      </c>
      <c r="C124" s="386"/>
      <c r="D124" s="386"/>
      <c r="E124" s="386"/>
      <c r="F124" s="386"/>
      <c r="G124" s="386"/>
      <c r="H124" s="386"/>
      <c r="I124" s="387"/>
      <c r="J124" s="95" t="s">
        <v>27</v>
      </c>
      <c r="K124" s="396" t="str">
        <f>IF('[1]p39'!$A$82&lt;&gt;0,'[1]p39'!$A$82,"")</f>
        <v>Trabalho/Monografia de conclusão de curso</v>
      </c>
      <c r="L124" s="386"/>
      <c r="M124" s="386"/>
      <c r="N124" s="386"/>
      <c r="O124" s="386"/>
      <c r="P124" s="387"/>
      <c r="Q124"/>
    </row>
    <row r="125" spans="1:16" ht="12.75">
      <c r="A125" s="456"/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</row>
    <row r="126" spans="1:17" s="1" customFormat="1" ht="13.5" customHeight="1">
      <c r="A126" s="25" t="s">
        <v>70</v>
      </c>
      <c r="B126" s="437" t="str">
        <f>IF('[1]p39'!$A$85&lt;&gt;0,'[1]p39'!$A$85,"")</f>
        <v> Bruno Sérgio Vasconcelos de Araújo</v>
      </c>
      <c r="C126" s="437"/>
      <c r="D126" s="437"/>
      <c r="E126" s="437"/>
      <c r="F126" s="438"/>
      <c r="G126" s="26" t="s">
        <v>71</v>
      </c>
      <c r="H126" s="91">
        <f>IF('[1]p39'!$G$89&lt;&gt;0,'[1]p39'!$G$89,"")</f>
        <v>39569</v>
      </c>
      <c r="I126" s="26" t="s">
        <v>72</v>
      </c>
      <c r="J126" s="91">
        <f>IF('[1]p39'!$H$89&lt;&gt;0,'[1]p39'!$H$89,"")</f>
        <v>40298</v>
      </c>
      <c r="K126" s="26" t="s">
        <v>76</v>
      </c>
      <c r="L126" s="463">
        <f>IF('[1]p39'!$J$80&lt;&gt;0,'[1]p39'!$J$80,"")</f>
      </c>
      <c r="M126" s="463"/>
      <c r="N126" s="113" t="s">
        <v>26</v>
      </c>
      <c r="O126" s="463" t="str">
        <f>IF('[1]p39'!$L$87&lt;&gt;0,'[1]p39'!$L$87,"")</f>
        <v>Em andamento</v>
      </c>
      <c r="P126" s="464"/>
      <c r="Q126"/>
    </row>
    <row r="127" spans="1:17" s="1" customFormat="1" ht="13.5" customHeight="1">
      <c r="A127" s="25" t="s">
        <v>73</v>
      </c>
      <c r="B127" s="396" t="str">
        <f>IF('[1]p39'!$A$87&lt;&gt;0,'[1]p39'!$A$87,"")</f>
        <v>Modelagem Numérica de Bacias Sedimentares</v>
      </c>
      <c r="C127" s="386"/>
      <c r="D127" s="386"/>
      <c r="E127" s="386"/>
      <c r="F127" s="386"/>
      <c r="G127" s="386"/>
      <c r="H127" s="386"/>
      <c r="I127" s="387"/>
      <c r="J127" s="95" t="s">
        <v>27</v>
      </c>
      <c r="K127" s="396" t="str">
        <f>IF('[1]p39'!$A$89&lt;&gt;0,'[1]p39'!$A$89,"")</f>
        <v>Programa de Recursos Humanos da ANP-PRH25</v>
      </c>
      <c r="L127" s="386"/>
      <c r="M127" s="386"/>
      <c r="N127" s="386"/>
      <c r="O127" s="386"/>
      <c r="P127" s="387"/>
      <c r="Q127"/>
    </row>
    <row r="128" spans="1:16" ht="12.75">
      <c r="A128" s="457"/>
      <c r="B128" s="457"/>
      <c r="C128" s="457"/>
      <c r="D128" s="457"/>
      <c r="E128" s="457"/>
      <c r="F128" s="457"/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</row>
    <row r="129" spans="1:19" s="9" customFormat="1" ht="12.75">
      <c r="A129" s="382" t="str">
        <f>T('[1]p42'!$C$13:$G$13)</f>
        <v>Severino Horácio da Silva</v>
      </c>
      <c r="B129" s="383"/>
      <c r="C129" s="383"/>
      <c r="D129" s="383"/>
      <c r="E129" s="384"/>
      <c r="F129" s="458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/>
      <c r="R129" s="23"/>
      <c r="S129" s="23"/>
    </row>
    <row r="130" spans="1:17" s="1" customFormat="1" ht="13.5" customHeight="1">
      <c r="A130" s="25" t="s">
        <v>70</v>
      </c>
      <c r="B130" s="437" t="str">
        <f>IF('[1]p42'!$A$78&lt;&gt;0,'[1]p42'!$A$78,"")</f>
        <v>Rafael Baptista de Assis</v>
      </c>
      <c r="C130" s="437"/>
      <c r="D130" s="437"/>
      <c r="E130" s="437"/>
      <c r="F130" s="438"/>
      <c r="G130" s="26" t="s">
        <v>71</v>
      </c>
      <c r="H130" s="91">
        <f>IF('[1]p42'!$G$82&lt;&gt;0,'[1]p42'!$G$82,"")</f>
        <v>40035</v>
      </c>
      <c r="I130" s="26" t="s">
        <v>72</v>
      </c>
      <c r="J130" s="91">
        <f>IF('[1]p42'!$H$82&lt;&gt;0,'[1]p42'!$H$82,"")</f>
        <v>40165</v>
      </c>
      <c r="K130" s="26" t="s">
        <v>76</v>
      </c>
      <c r="L130" s="463" t="str">
        <f>IF('[1]p42'!$J$80&lt;&gt;0,'[1]p42'!$J$80,"")</f>
        <v>UFCG</v>
      </c>
      <c r="M130" s="463"/>
      <c r="N130" s="113" t="s">
        <v>26</v>
      </c>
      <c r="O130" s="463" t="str">
        <f>IF('[1]p42'!$L$80&lt;&gt;0,'[1]p42'!$L$80,"")</f>
        <v>Concluído</v>
      </c>
      <c r="P130" s="464"/>
      <c r="Q130"/>
    </row>
    <row r="131" spans="1:17" s="1" customFormat="1" ht="13.5" customHeight="1">
      <c r="A131" s="25" t="s">
        <v>73</v>
      </c>
      <c r="B131" s="396" t="str">
        <f>IF('[1]p42'!$A$80&lt;&gt;0,'[1]p42'!$A$80,"")</f>
        <v>Projeto de Iniciação Científica</v>
      </c>
      <c r="C131" s="386"/>
      <c r="D131" s="386"/>
      <c r="E131" s="386"/>
      <c r="F131" s="386"/>
      <c r="G131" s="386"/>
      <c r="H131" s="386"/>
      <c r="I131" s="387"/>
      <c r="J131" s="95" t="s">
        <v>27</v>
      </c>
      <c r="K131" s="396" t="str">
        <f>IF('[1]p42'!$A$82&lt;&gt;0,'[1]p42'!$A$82,"")</f>
        <v>Instituto do Milênio em Matemática </v>
      </c>
      <c r="L131" s="386"/>
      <c r="M131" s="386"/>
      <c r="N131" s="386"/>
      <c r="O131" s="386"/>
      <c r="P131" s="387"/>
      <c r="Q131"/>
    </row>
    <row r="132" spans="1:16" ht="12.75">
      <c r="A132" s="456"/>
      <c r="B132" s="456"/>
      <c r="C132" s="456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</row>
    <row r="133" spans="1:17" s="1" customFormat="1" ht="13.5" customHeight="1">
      <c r="A133" s="25" t="s">
        <v>70</v>
      </c>
      <c r="B133" s="437" t="str">
        <f>IF('[1]p42'!$A$85&lt;&gt;0,'[1]p42'!$A$85,"")</f>
        <v>Mario Sérgio Alves Ferreira</v>
      </c>
      <c r="C133" s="437"/>
      <c r="D133" s="437"/>
      <c r="E133" s="437"/>
      <c r="F133" s="438"/>
      <c r="G133" s="26" t="s">
        <v>71</v>
      </c>
      <c r="H133" s="91">
        <f>IF('[1]p42'!$G$89&lt;&gt;0,'[1]p42'!$G$89,"")</f>
        <v>39820</v>
      </c>
      <c r="I133" s="26" t="s">
        <v>72</v>
      </c>
      <c r="J133" s="91">
        <f>IF('[1]p42'!$H$89&lt;&gt;0,'[1]p42'!$H$89,"")</f>
      </c>
      <c r="K133" s="26" t="s">
        <v>76</v>
      </c>
      <c r="L133" s="463" t="str">
        <f>IF('[1]p42'!$J$80&lt;&gt;0,'[1]p42'!$J$80,"")</f>
        <v>UFCG</v>
      </c>
      <c r="M133" s="463"/>
      <c r="N133" s="113" t="s">
        <v>26</v>
      </c>
      <c r="O133" s="463" t="str">
        <f>IF('[1]p42'!$L$87&lt;&gt;0,'[1]p42'!$L$87,"")</f>
        <v>Em andamento</v>
      </c>
      <c r="P133" s="464"/>
      <c r="Q133"/>
    </row>
    <row r="134" spans="1:17" s="1" customFormat="1" ht="13.5" customHeight="1">
      <c r="A134" s="25" t="s">
        <v>73</v>
      </c>
      <c r="B134" s="396" t="str">
        <f>IF('[1]p42'!$A$87&lt;&gt;0,'[1]p42'!$A$87,"")</f>
        <v>Tutoria academica</v>
      </c>
      <c r="C134" s="386"/>
      <c r="D134" s="386"/>
      <c r="E134" s="386"/>
      <c r="F134" s="386"/>
      <c r="G134" s="386"/>
      <c r="H134" s="386"/>
      <c r="I134" s="387"/>
      <c r="J134" s="95" t="s">
        <v>27</v>
      </c>
      <c r="K134" s="396" t="str">
        <f>IF('[1]p42'!$A$89&lt;&gt;0,'[1]p42'!$A$89,"")</f>
        <v>Tutoria</v>
      </c>
      <c r="L134" s="386"/>
      <c r="M134" s="386"/>
      <c r="N134" s="386"/>
      <c r="O134" s="386"/>
      <c r="P134" s="387"/>
      <c r="Q134"/>
    </row>
    <row r="135" spans="1:16" ht="12.75">
      <c r="A135" s="456"/>
      <c r="B135" s="456"/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</row>
    <row r="136" spans="1:17" s="1" customFormat="1" ht="13.5" customHeight="1">
      <c r="A136" s="25" t="s">
        <v>70</v>
      </c>
      <c r="B136" s="437" t="str">
        <f>IF('[1]p42'!$A$92&lt;&gt;0,'[1]p42'!$A$92,"")</f>
        <v>Ednaldo Bezerra de Sousa</v>
      </c>
      <c r="C136" s="437"/>
      <c r="D136" s="437"/>
      <c r="E136" s="437"/>
      <c r="F136" s="438"/>
      <c r="G136" s="26" t="s">
        <v>71</v>
      </c>
      <c r="H136" s="91">
        <f>IF('[1]p42'!$G$96&lt;&gt;0,'[1]p42'!$G$96,"")</f>
        <v>39820</v>
      </c>
      <c r="I136" s="26" t="s">
        <v>72</v>
      </c>
      <c r="J136" s="91">
        <f>IF('[1]p42'!$H$96&lt;&gt;0,'[1]p42'!$H$96,"")</f>
      </c>
      <c r="K136" s="26" t="s">
        <v>76</v>
      </c>
      <c r="L136" s="463" t="str">
        <f>IF('[1]p42'!$J$80&lt;&gt;0,'[1]p42'!$J$80,"")</f>
        <v>UFCG</v>
      </c>
      <c r="M136" s="463"/>
      <c r="N136" s="113" t="s">
        <v>26</v>
      </c>
      <c r="O136" s="463" t="str">
        <f>IF('[1]p42'!$L$94&lt;&gt;0,'[1]p42'!$L$94,"")</f>
        <v>Em andamento</v>
      </c>
      <c r="P136" s="464"/>
      <c r="Q136"/>
    </row>
    <row r="137" spans="1:17" s="1" customFormat="1" ht="13.5" customHeight="1">
      <c r="A137" s="25" t="s">
        <v>73</v>
      </c>
      <c r="B137" s="396" t="str">
        <f>IF('[1]p42'!$A$94&lt;&gt;0,'[1]p42'!$A$94,"")</f>
        <v>Tutoria academica</v>
      </c>
      <c r="C137" s="386"/>
      <c r="D137" s="386"/>
      <c r="E137" s="386"/>
      <c r="F137" s="386"/>
      <c r="G137" s="386"/>
      <c r="H137" s="386"/>
      <c r="I137" s="387"/>
      <c r="J137" s="95" t="s">
        <v>27</v>
      </c>
      <c r="K137" s="396" t="str">
        <f>IF('[1]p42'!$A$96&lt;&gt;0,'[1]p42'!$A$96,"")</f>
        <v>Tutoria</v>
      </c>
      <c r="L137" s="386"/>
      <c r="M137" s="386"/>
      <c r="N137" s="386"/>
      <c r="O137" s="386"/>
      <c r="P137" s="387"/>
      <c r="Q137"/>
    </row>
    <row r="138" spans="1:16" ht="12.75">
      <c r="A138" s="456"/>
      <c r="B138" s="456"/>
      <c r="C138" s="456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</row>
    <row r="139" spans="1:17" s="1" customFormat="1" ht="13.5" customHeight="1">
      <c r="A139" s="25" t="s">
        <v>70</v>
      </c>
      <c r="B139" s="437" t="str">
        <f>IF('[1]p42'!$A$99&lt;&gt;0,'[1]p42'!$A$99,"")</f>
        <v>Thamysa Haryuska Alves Pequeno</v>
      </c>
      <c r="C139" s="437"/>
      <c r="D139" s="437"/>
      <c r="E139" s="437"/>
      <c r="F139" s="438"/>
      <c r="G139" s="26" t="s">
        <v>71</v>
      </c>
      <c r="H139" s="91">
        <f>IF('[1]p42'!$G$103&lt;&gt;0,'[1]p42'!$G$103,"")</f>
        <v>39820</v>
      </c>
      <c r="I139" s="26" t="s">
        <v>72</v>
      </c>
      <c r="J139" s="91">
        <f>IF('[1]p42'!$H$103&lt;&gt;0,'[1]p42'!$H$103,"")</f>
      </c>
      <c r="K139" s="26" t="s">
        <v>76</v>
      </c>
      <c r="L139" s="463" t="str">
        <f>IF('[1]p42'!$J$80&lt;&gt;0,'[1]p42'!$J$80,"")</f>
        <v>UFCG</v>
      </c>
      <c r="M139" s="463"/>
      <c r="N139" s="113" t="s">
        <v>26</v>
      </c>
      <c r="O139" s="463" t="str">
        <f>IF('[1]p42'!$L$101&lt;&gt;0,'[1]p42'!$L$101,"")</f>
        <v>Em andamento</v>
      </c>
      <c r="P139" s="464"/>
      <c r="Q139"/>
    </row>
    <row r="140" spans="1:17" s="1" customFormat="1" ht="13.5" customHeight="1">
      <c r="A140" s="25" t="s">
        <v>73</v>
      </c>
      <c r="B140" s="396" t="str">
        <f>IF('[1]p42'!$A$101&lt;&gt;0,'[1]p42'!$A$101,"")</f>
        <v>Tutoria Academica</v>
      </c>
      <c r="C140" s="386"/>
      <c r="D140" s="386"/>
      <c r="E140" s="386"/>
      <c r="F140" s="386"/>
      <c r="G140" s="386"/>
      <c r="H140" s="386"/>
      <c r="I140" s="387"/>
      <c r="J140" s="95" t="s">
        <v>27</v>
      </c>
      <c r="K140" s="396" t="str">
        <f>IF('[1]p42'!$A$103&lt;&gt;0,'[1]p42'!$A$103,"")</f>
        <v>Tutoria</v>
      </c>
      <c r="L140" s="386"/>
      <c r="M140" s="386"/>
      <c r="N140" s="386"/>
      <c r="O140" s="386"/>
      <c r="P140" s="387"/>
      <c r="Q140"/>
    </row>
    <row r="141" spans="1:16" ht="12.75">
      <c r="A141" s="457"/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</row>
    <row r="142" spans="1:17" s="1" customFormat="1" ht="13.5" customHeight="1">
      <c r="A142" s="25" t="s">
        <v>70</v>
      </c>
      <c r="B142" s="437" t="str">
        <f>IF('[1]p49'!$A$78&lt;&gt;0,'[1]p49'!$A$78,"")</f>
        <v>Leovegildo Douglas Pereira de Souza</v>
      </c>
      <c r="C142" s="437"/>
      <c r="D142" s="437"/>
      <c r="E142" s="437"/>
      <c r="F142" s="438"/>
      <c r="G142" s="26" t="s">
        <v>71</v>
      </c>
      <c r="H142" s="91" t="str">
        <f>IF('[1]p49'!$G$82&lt;&gt;0,'[1]p49'!$G$82,"")</f>
        <v>15/08/09</v>
      </c>
      <c r="I142" s="26" t="s">
        <v>72</v>
      </c>
      <c r="J142" s="91" t="str">
        <f>IF('[1]p49'!$H$82&lt;&gt;0,'[1]p49'!$H$82,"")</f>
        <v>15/12/09</v>
      </c>
      <c r="K142" s="26" t="s">
        <v>76</v>
      </c>
      <c r="L142" s="463">
        <f>IF('[1]p49'!$J$80&lt;&gt;0,'[1]p49'!$J$80,"")</f>
      </c>
      <c r="M142" s="463"/>
      <c r="N142" s="113" t="s">
        <v>26</v>
      </c>
      <c r="O142" s="463" t="str">
        <f>IF('[1]p49'!$L$80&lt;&gt;0,'[1]p49'!$L$80,"")</f>
        <v>Concluído</v>
      </c>
      <c r="P142" s="464"/>
      <c r="Q142"/>
    </row>
    <row r="143" spans="1:17" s="1" customFormat="1" ht="13.5" customHeight="1">
      <c r="A143" s="25" t="s">
        <v>73</v>
      </c>
      <c r="B143" s="396" t="str">
        <f>IF('[1]p49'!$A$80&lt;&gt;0,'[1]p49'!$A$80,"")</f>
        <v>Monitoria da Disciplina Cálculo Diferencial e Integral I</v>
      </c>
      <c r="C143" s="386"/>
      <c r="D143" s="386"/>
      <c r="E143" s="386"/>
      <c r="F143" s="386"/>
      <c r="G143" s="386"/>
      <c r="H143" s="386"/>
      <c r="I143" s="387"/>
      <c r="J143" s="95" t="s">
        <v>27</v>
      </c>
      <c r="K143" s="396" t="str">
        <f>IF('[1]p49'!$A$82&lt;&gt;0,'[1]p49'!$A$82,"")</f>
        <v>Monitoria</v>
      </c>
      <c r="L143" s="386"/>
      <c r="M143" s="386"/>
      <c r="N143" s="386"/>
      <c r="O143" s="386"/>
      <c r="P143" s="387"/>
      <c r="Q143"/>
    </row>
    <row r="144" spans="1:16" ht="12.75">
      <c r="A144" s="456"/>
      <c r="B144" s="456"/>
      <c r="C144" s="456"/>
      <c r="D144" s="456"/>
      <c r="E144" s="456"/>
      <c r="F144" s="456"/>
      <c r="G144" s="456"/>
      <c r="H144" s="456"/>
      <c r="I144" s="456"/>
      <c r="J144" s="456"/>
      <c r="K144" s="456"/>
      <c r="L144" s="456"/>
      <c r="M144" s="456"/>
      <c r="N144" s="456"/>
      <c r="O144" s="456"/>
      <c r="P144" s="456"/>
    </row>
    <row r="145" spans="1:17" s="1" customFormat="1" ht="13.5" customHeight="1">
      <c r="A145" s="25" t="s">
        <v>70</v>
      </c>
      <c r="B145" s="437" t="str">
        <f>IF('[1]p49'!$A$85&lt;&gt;0,'[1]p49'!$A$85,"")</f>
        <v>Francisco Gomes de Amorim</v>
      </c>
      <c r="C145" s="437"/>
      <c r="D145" s="437"/>
      <c r="E145" s="437"/>
      <c r="F145" s="438"/>
      <c r="G145" s="26" t="s">
        <v>71</v>
      </c>
      <c r="H145" s="91" t="str">
        <f>IF('[1]p49'!$G$89&lt;&gt;0,'[1]p49'!$G$89,"")</f>
        <v>15/08/09</v>
      </c>
      <c r="I145" s="26" t="s">
        <v>72</v>
      </c>
      <c r="J145" s="91" t="str">
        <f>IF('[1]p49'!$H$89&lt;&gt;0,'[1]p49'!$H$89,"")</f>
        <v>15/12/09</v>
      </c>
      <c r="K145" s="26" t="s">
        <v>76</v>
      </c>
      <c r="L145" s="463">
        <f>IF('[1]p49'!$J$80&lt;&gt;0,'[1]p49'!$J$80,"")</f>
      </c>
      <c r="M145" s="463"/>
      <c r="N145" s="113" t="s">
        <v>26</v>
      </c>
      <c r="O145" s="463" t="str">
        <f>IF('[1]p49'!$L$87&lt;&gt;0,'[1]p49'!$L$87,"")</f>
        <v>Concluído</v>
      </c>
      <c r="P145" s="464"/>
      <c r="Q145"/>
    </row>
    <row r="146" spans="1:17" s="1" customFormat="1" ht="13.5" customHeight="1">
      <c r="A146" s="25" t="s">
        <v>73</v>
      </c>
      <c r="B146" s="396" t="str">
        <f>IF('[1]p49'!$A$87&lt;&gt;0,'[1]p49'!$A$87,"")</f>
        <v>Monitoria da Disciplina Álgebra Vetorial e Geometria Analítica</v>
      </c>
      <c r="C146" s="386"/>
      <c r="D146" s="386"/>
      <c r="E146" s="386"/>
      <c r="F146" s="386"/>
      <c r="G146" s="386"/>
      <c r="H146" s="386"/>
      <c r="I146" s="387"/>
      <c r="J146" s="95" t="s">
        <v>27</v>
      </c>
      <c r="K146" s="396" t="str">
        <f>IF('[1]p49'!$A$89&lt;&gt;0,'[1]p49'!$A$89,"")</f>
        <v>Monitoria</v>
      </c>
      <c r="L146" s="386"/>
      <c r="M146" s="386"/>
      <c r="N146" s="386"/>
      <c r="O146" s="386"/>
      <c r="P146" s="387"/>
      <c r="Q146"/>
    </row>
    <row r="147" spans="1:16" ht="12.75">
      <c r="A147" s="456"/>
      <c r="B147" s="456"/>
      <c r="C147" s="456"/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</row>
    <row r="148" spans="1:19" s="9" customFormat="1" ht="12.75">
      <c r="A148" s="382" t="str">
        <f>T('[1]p43'!$C$13:$G$13)</f>
        <v>Vanio Fragoso de Melo</v>
      </c>
      <c r="B148" s="383"/>
      <c r="C148" s="383"/>
      <c r="D148" s="383"/>
      <c r="E148" s="384"/>
      <c r="F148" s="458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/>
      <c r="R148" s="23"/>
      <c r="S148" s="23"/>
    </row>
    <row r="149" spans="1:17" s="1" customFormat="1" ht="13.5" customHeight="1">
      <c r="A149" s="25" t="s">
        <v>70</v>
      </c>
      <c r="B149" s="437" t="str">
        <f>IF('[1]p43'!$A$78&lt;&gt;0,'[1]p43'!$A$78,"")</f>
        <v>Jamilly louredo Rocha</v>
      </c>
      <c r="C149" s="437"/>
      <c r="D149" s="437"/>
      <c r="E149" s="437"/>
      <c r="F149" s="438"/>
      <c r="G149" s="26" t="s">
        <v>71</v>
      </c>
      <c r="H149" s="91">
        <f>IF('[1]p43'!$G$82&lt;&gt;0,'[1]p43'!$G$82,"")</f>
        <v>40026</v>
      </c>
      <c r="I149" s="26" t="s">
        <v>72</v>
      </c>
      <c r="J149" s="91">
        <f>IF('[1]p43'!$H$82&lt;&gt;0,'[1]p43'!$H$82,"")</f>
        <v>40390</v>
      </c>
      <c r="K149" s="26" t="s">
        <v>76</v>
      </c>
      <c r="L149" s="463" t="str">
        <f>IF('[1]p43'!$J$80&lt;&gt;0,'[1]p43'!$J$80,"")</f>
        <v>CNPq</v>
      </c>
      <c r="M149" s="463"/>
      <c r="N149" s="113" t="s">
        <v>26</v>
      </c>
      <c r="O149" s="463" t="str">
        <f>IF('[1]p43'!$L$80&lt;&gt;0,'[1]p43'!$L$80,"")</f>
        <v>Em andamento</v>
      </c>
      <c r="P149" s="464"/>
      <c r="Q149"/>
    </row>
    <row r="150" spans="1:17" s="1" customFormat="1" ht="13.5" customHeight="1">
      <c r="A150" s="25" t="s">
        <v>73</v>
      </c>
      <c r="B150" s="396" t="str">
        <f>IF('[1]p43'!$A$80&lt;&gt;0,'[1]p43'!$A$80,"")</f>
        <v>Topologia e Geometria das Curvas Planas</v>
      </c>
      <c r="C150" s="386"/>
      <c r="D150" s="386"/>
      <c r="E150" s="386"/>
      <c r="F150" s="386"/>
      <c r="G150" s="386"/>
      <c r="H150" s="386"/>
      <c r="I150" s="387"/>
      <c r="J150" s="95" t="s">
        <v>27</v>
      </c>
      <c r="K150" s="396">
        <f>IF('[1]p43'!$A$82&lt;&gt;0,'[1]p43'!$A$82,"")</f>
      </c>
      <c r="L150" s="386"/>
      <c r="M150" s="386"/>
      <c r="N150" s="386"/>
      <c r="O150" s="386"/>
      <c r="P150" s="387"/>
      <c r="Q150"/>
    </row>
    <row r="151" spans="1:16" ht="12.75">
      <c r="A151" s="456"/>
      <c r="B151" s="456"/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</row>
    <row r="152" spans="1:17" s="1" customFormat="1" ht="13.5" customHeight="1">
      <c r="A152" s="25" t="s">
        <v>70</v>
      </c>
      <c r="B152" s="437" t="str">
        <f>IF('[1]p43'!$A$85&lt;&gt;0,'[1]p43'!$A$85,"")</f>
        <v>Antonio Barbosa</v>
      </c>
      <c r="C152" s="437"/>
      <c r="D152" s="437"/>
      <c r="E152" s="437"/>
      <c r="F152" s="438"/>
      <c r="G152" s="26" t="s">
        <v>71</v>
      </c>
      <c r="H152" s="91">
        <f>IF('[1]p43'!$G$89&lt;&gt;0,'[1]p43'!$G$89,"")</f>
      </c>
      <c r="I152" s="26" t="s">
        <v>72</v>
      </c>
      <c r="J152" s="91">
        <f>IF('[1]p43'!$H$89&lt;&gt;0,'[1]p43'!$H$89,"")</f>
      </c>
      <c r="K152" s="26" t="s">
        <v>76</v>
      </c>
      <c r="L152" s="463" t="str">
        <f>IF('[1]p43'!$J$80&lt;&gt;0,'[1]p43'!$J$80,"")</f>
        <v>CNPq</v>
      </c>
      <c r="M152" s="463"/>
      <c r="N152" s="113" t="s">
        <v>26</v>
      </c>
      <c r="O152" s="463" t="str">
        <f>IF('[1]p43'!$L$87&lt;&gt;0,'[1]p43'!$L$87,"")</f>
        <v>Concluído</v>
      </c>
      <c r="P152" s="464"/>
      <c r="Q152"/>
    </row>
    <row r="153" spans="1:17" s="1" customFormat="1" ht="13.5" customHeight="1">
      <c r="A153" s="25" t="s">
        <v>73</v>
      </c>
      <c r="B153" s="396" t="str">
        <f>IF('[1]p43'!$A$87&lt;&gt;0,'[1]p43'!$A$87,"")</f>
        <v>Projeto de Monitoria - Calculo II</v>
      </c>
      <c r="C153" s="386"/>
      <c r="D153" s="386"/>
      <c r="E153" s="386"/>
      <c r="F153" s="386"/>
      <c r="G153" s="386"/>
      <c r="H153" s="386"/>
      <c r="I153" s="387"/>
      <c r="J153" s="95" t="s">
        <v>27</v>
      </c>
      <c r="K153" s="396" t="str">
        <f>IF('[1]p43'!$A$89&lt;&gt;0,'[1]p43'!$A$89,"")</f>
        <v>Monitoria</v>
      </c>
      <c r="L153" s="386"/>
      <c r="M153" s="386"/>
      <c r="N153" s="386"/>
      <c r="O153" s="386"/>
      <c r="P153" s="387"/>
      <c r="Q153"/>
    </row>
    <row r="154" spans="1:16" ht="12.75">
      <c r="A154" s="457"/>
      <c r="B154" s="457"/>
      <c r="C154" s="457"/>
      <c r="D154" s="457"/>
      <c r="E154" s="457"/>
      <c r="F154" s="457"/>
      <c r="G154" s="457"/>
      <c r="H154" s="457"/>
      <c r="I154" s="457"/>
      <c r="J154" s="457"/>
      <c r="K154" s="457"/>
      <c r="L154" s="457"/>
      <c r="M154" s="457"/>
      <c r="N154" s="457"/>
      <c r="O154" s="457"/>
      <c r="P154" s="457"/>
    </row>
    <row r="155" spans="1:19" s="9" customFormat="1" ht="12.75">
      <c r="A155" s="382" t="str">
        <f>T('[1]p47'!$C$13:$G$13)</f>
        <v>Josiluiz Nobre dos Santos</v>
      </c>
      <c r="B155" s="383"/>
      <c r="C155" s="383"/>
      <c r="D155" s="383"/>
      <c r="E155" s="384"/>
      <c r="F155" s="458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/>
      <c r="R155" s="23"/>
      <c r="S155" s="23"/>
    </row>
    <row r="156" spans="1:17" s="1" customFormat="1" ht="13.5" customHeight="1">
      <c r="A156" s="25" t="s">
        <v>70</v>
      </c>
      <c r="B156" s="437" t="str">
        <f>IF('[1]p47'!$A$78&lt;&gt;0,'[1]p47'!$A$78,"")</f>
        <v>Aquiles Freitas Dantas da Rocha</v>
      </c>
      <c r="C156" s="437"/>
      <c r="D156" s="437"/>
      <c r="E156" s="437"/>
      <c r="F156" s="438"/>
      <c r="G156" s="26" t="s">
        <v>71</v>
      </c>
      <c r="H156" s="91">
        <f>IF('[1]p47'!$G$82&lt;&gt;0,'[1]p47'!$G$82,"")</f>
        <v>40035</v>
      </c>
      <c r="I156" s="26" t="s">
        <v>72</v>
      </c>
      <c r="J156" s="91">
        <f>IF('[1]p47'!$H$82&lt;&gt;0,'[1]p47'!$H$82,"")</f>
        <v>40165</v>
      </c>
      <c r="K156" s="26" t="s">
        <v>76</v>
      </c>
      <c r="L156" s="463" t="str">
        <f>IF('[1]p47'!$J$80&lt;&gt;0,'[1]p47'!$J$80,"")</f>
        <v>UFCG</v>
      </c>
      <c r="M156" s="463"/>
      <c r="N156" s="113" t="s">
        <v>26</v>
      </c>
      <c r="O156" s="463" t="str">
        <f>IF('[1]p47'!$L$80&lt;&gt;0,'[1]p47'!$L$80,"")</f>
        <v>Concluído</v>
      </c>
      <c r="P156" s="464"/>
      <c r="Q156"/>
    </row>
    <row r="157" spans="1:17" s="1" customFormat="1" ht="13.5" customHeight="1">
      <c r="A157" s="25" t="s">
        <v>73</v>
      </c>
      <c r="B157" s="396" t="str">
        <f>IF('[1]p47'!$A$80&lt;&gt;0,'[1]p47'!$A$80,"")</f>
        <v>Melhoria do ensino de graduação no CCT/UFCG</v>
      </c>
      <c r="C157" s="386"/>
      <c r="D157" s="386"/>
      <c r="E157" s="386"/>
      <c r="F157" s="386"/>
      <c r="G157" s="386"/>
      <c r="H157" s="386"/>
      <c r="I157" s="387"/>
      <c r="J157" s="95" t="s">
        <v>27</v>
      </c>
      <c r="K157" s="396" t="str">
        <f>IF('[1]p47'!$A$82&lt;&gt;0,'[1]p47'!$A$82,"")</f>
        <v>Monitoria</v>
      </c>
      <c r="L157" s="386"/>
      <c r="M157" s="386"/>
      <c r="N157" s="386"/>
      <c r="O157" s="386"/>
      <c r="P157" s="387"/>
      <c r="Q157"/>
    </row>
    <row r="158" spans="1:16" ht="12.75">
      <c r="A158" s="456"/>
      <c r="B158" s="456"/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</row>
    <row r="159" spans="1:17" s="1" customFormat="1" ht="13.5" customHeight="1">
      <c r="A159" s="25" t="s">
        <v>70</v>
      </c>
      <c r="B159" s="437" t="str">
        <f>IF('[1]p47'!$A$85&lt;&gt;0,'[1]p47'!$A$85,"")</f>
        <v>Lucas Santos de Melo</v>
      </c>
      <c r="C159" s="437"/>
      <c r="D159" s="437"/>
      <c r="E159" s="437"/>
      <c r="F159" s="438"/>
      <c r="G159" s="26" t="s">
        <v>71</v>
      </c>
      <c r="H159" s="91">
        <f>IF('[1]p47'!$G$89&lt;&gt;0,'[1]p47'!$G$89,"")</f>
        <v>40035</v>
      </c>
      <c r="I159" s="26" t="s">
        <v>72</v>
      </c>
      <c r="J159" s="91">
        <f>IF('[1]p47'!$H$89&lt;&gt;0,'[1]p47'!$H$89,"")</f>
        <v>40165</v>
      </c>
      <c r="K159" s="26" t="s">
        <v>76</v>
      </c>
      <c r="L159" s="463" t="str">
        <f>IF('[1]p47'!$J$80&lt;&gt;0,'[1]p47'!$J$80,"")</f>
        <v>UFCG</v>
      </c>
      <c r="M159" s="463"/>
      <c r="N159" s="113" t="s">
        <v>26</v>
      </c>
      <c r="O159" s="463" t="str">
        <f>IF('[1]p47'!$L$87&lt;&gt;0,'[1]p47'!$L$87,"")</f>
        <v>Concluído</v>
      </c>
      <c r="P159" s="464"/>
      <c r="Q159"/>
    </row>
    <row r="160" spans="1:17" s="1" customFormat="1" ht="13.5" customHeight="1">
      <c r="A160" s="25" t="s">
        <v>73</v>
      </c>
      <c r="B160" s="396" t="str">
        <f>IF('[1]p47'!$A$87&lt;&gt;0,'[1]p47'!$A$87,"")</f>
        <v>Melhoria do ensino de graduação no CCT/UFCG</v>
      </c>
      <c r="C160" s="386"/>
      <c r="D160" s="386"/>
      <c r="E160" s="386"/>
      <c r="F160" s="386"/>
      <c r="G160" s="386"/>
      <c r="H160" s="386"/>
      <c r="I160" s="387"/>
      <c r="J160" s="95" t="s">
        <v>27</v>
      </c>
      <c r="K160" s="396" t="str">
        <f>IF('[1]p47'!$A$89&lt;&gt;0,'[1]p47'!$A$89,"")</f>
        <v>Monitoria</v>
      </c>
      <c r="L160" s="386"/>
      <c r="M160" s="386"/>
      <c r="N160" s="386"/>
      <c r="O160" s="386"/>
      <c r="P160" s="387"/>
      <c r="Q160"/>
    </row>
  </sheetData>
  <sheetProtection/>
  <mergeCells count="318">
    <mergeCell ref="B146:I146"/>
    <mergeCell ref="K146:P146"/>
    <mergeCell ref="A147:P147"/>
    <mergeCell ref="A144:P144"/>
    <mergeCell ref="B145:F145"/>
    <mergeCell ref="L145:M145"/>
    <mergeCell ref="O145:P145"/>
    <mergeCell ref="A1:P1"/>
    <mergeCell ref="A4:P5"/>
    <mergeCell ref="A2:P2"/>
    <mergeCell ref="A3:D3"/>
    <mergeCell ref="B12:I12"/>
    <mergeCell ref="K12:P12"/>
    <mergeCell ref="A6:E6"/>
    <mergeCell ref="F6:P6"/>
    <mergeCell ref="B7:F7"/>
    <mergeCell ref="B8:I8"/>
    <mergeCell ref="K8:P8"/>
    <mergeCell ref="L7:M7"/>
    <mergeCell ref="O7:P7"/>
    <mergeCell ref="A9:P9"/>
    <mergeCell ref="A10:E10"/>
    <mergeCell ref="F10:P10"/>
    <mergeCell ref="B11:F11"/>
    <mergeCell ref="O3:P3"/>
    <mergeCell ref="M3:N3"/>
    <mergeCell ref="E3:L3"/>
    <mergeCell ref="L11:M11"/>
    <mergeCell ref="O11:P11"/>
    <mergeCell ref="A13:P13"/>
    <mergeCell ref="A14:E14"/>
    <mergeCell ref="F14:P14"/>
    <mergeCell ref="B15:F15"/>
    <mergeCell ref="L15:M15"/>
    <mergeCell ref="O15:P15"/>
    <mergeCell ref="B16:I16"/>
    <mergeCell ref="K16:P16"/>
    <mergeCell ref="A17:P17"/>
    <mergeCell ref="B18:F18"/>
    <mergeCell ref="L18:M18"/>
    <mergeCell ref="O18:P18"/>
    <mergeCell ref="B19:I19"/>
    <mergeCell ref="K19:P19"/>
    <mergeCell ref="A20:P20"/>
    <mergeCell ref="B21:F21"/>
    <mergeCell ref="L21:M21"/>
    <mergeCell ref="O21:P21"/>
    <mergeCell ref="B22:I22"/>
    <mergeCell ref="K22:P22"/>
    <mergeCell ref="A23:P23"/>
    <mergeCell ref="B24:F24"/>
    <mergeCell ref="L24:M24"/>
    <mergeCell ref="O24:P24"/>
    <mergeCell ref="B25:I25"/>
    <mergeCell ref="K25:P25"/>
    <mergeCell ref="A26:P26"/>
    <mergeCell ref="A27:E27"/>
    <mergeCell ref="F27:P27"/>
    <mergeCell ref="B28:F28"/>
    <mergeCell ref="L28:M28"/>
    <mergeCell ref="O28:P28"/>
    <mergeCell ref="B29:I29"/>
    <mergeCell ref="K29:P29"/>
    <mergeCell ref="A30:P30"/>
    <mergeCell ref="B31:F31"/>
    <mergeCell ref="L31:M31"/>
    <mergeCell ref="O31:P31"/>
    <mergeCell ref="B32:I32"/>
    <mergeCell ref="K32:P32"/>
    <mergeCell ref="A33:P33"/>
    <mergeCell ref="A34:E34"/>
    <mergeCell ref="F34:P34"/>
    <mergeCell ref="B35:F35"/>
    <mergeCell ref="L35:M35"/>
    <mergeCell ref="O35:P35"/>
    <mergeCell ref="B36:I36"/>
    <mergeCell ref="K36:P36"/>
    <mergeCell ref="A37:P37"/>
    <mergeCell ref="B38:F38"/>
    <mergeCell ref="L38:M38"/>
    <mergeCell ref="O38:P38"/>
    <mergeCell ref="B39:I39"/>
    <mergeCell ref="K39:P39"/>
    <mergeCell ref="A40:P40"/>
    <mergeCell ref="B41:F41"/>
    <mergeCell ref="L41:M41"/>
    <mergeCell ref="O41:P41"/>
    <mergeCell ref="B42:I42"/>
    <mergeCell ref="K42:P42"/>
    <mergeCell ref="A43:P43"/>
    <mergeCell ref="A44:E44"/>
    <mergeCell ref="F44:P44"/>
    <mergeCell ref="B45:F45"/>
    <mergeCell ref="L45:M45"/>
    <mergeCell ref="O45:P45"/>
    <mergeCell ref="B46:I46"/>
    <mergeCell ref="K46:P46"/>
    <mergeCell ref="A47:P47"/>
    <mergeCell ref="A48:E48"/>
    <mergeCell ref="F48:P48"/>
    <mergeCell ref="B49:F49"/>
    <mergeCell ref="L49:M49"/>
    <mergeCell ref="O49:P49"/>
    <mergeCell ref="B50:I50"/>
    <mergeCell ref="K50:P50"/>
    <mergeCell ref="A51:P51"/>
    <mergeCell ref="B52:F52"/>
    <mergeCell ref="L52:M52"/>
    <mergeCell ref="O52:P52"/>
    <mergeCell ref="B53:I53"/>
    <mergeCell ref="K53:P53"/>
    <mergeCell ref="A54:P54"/>
    <mergeCell ref="A55:E55"/>
    <mergeCell ref="F55:P55"/>
    <mergeCell ref="B56:F56"/>
    <mergeCell ref="L56:M56"/>
    <mergeCell ref="O56:P56"/>
    <mergeCell ref="B57:I57"/>
    <mergeCell ref="K57:P57"/>
    <mergeCell ref="A58:P58"/>
    <mergeCell ref="B59:F59"/>
    <mergeCell ref="L59:M59"/>
    <mergeCell ref="O59:P59"/>
    <mergeCell ref="B60:I60"/>
    <mergeCell ref="K60:P60"/>
    <mergeCell ref="A61:P61"/>
    <mergeCell ref="B62:F62"/>
    <mergeCell ref="L62:M62"/>
    <mergeCell ref="O62:P62"/>
    <mergeCell ref="B63:I63"/>
    <mergeCell ref="K63:P63"/>
    <mergeCell ref="A64:P64"/>
    <mergeCell ref="B65:F65"/>
    <mergeCell ref="L65:M65"/>
    <mergeCell ref="O65:P65"/>
    <mergeCell ref="B66:I66"/>
    <mergeCell ref="K66:P66"/>
    <mergeCell ref="A67:P67"/>
    <mergeCell ref="A68:E68"/>
    <mergeCell ref="F68:P68"/>
    <mergeCell ref="B69:F69"/>
    <mergeCell ref="L69:M69"/>
    <mergeCell ref="O69:P69"/>
    <mergeCell ref="B70:I70"/>
    <mergeCell ref="K70:P70"/>
    <mergeCell ref="A71:P71"/>
    <mergeCell ref="B72:F72"/>
    <mergeCell ref="L72:M72"/>
    <mergeCell ref="O72:P72"/>
    <mergeCell ref="B73:I73"/>
    <mergeCell ref="K73:P73"/>
    <mergeCell ref="A74:P74"/>
    <mergeCell ref="B75:F75"/>
    <mergeCell ref="L75:M75"/>
    <mergeCell ref="O75:P75"/>
    <mergeCell ref="B76:I76"/>
    <mergeCell ref="K76:P76"/>
    <mergeCell ref="A77:P77"/>
    <mergeCell ref="A78:E78"/>
    <mergeCell ref="F78:P78"/>
    <mergeCell ref="B79:F79"/>
    <mergeCell ref="L79:M79"/>
    <mergeCell ref="O79:P79"/>
    <mergeCell ref="B80:I80"/>
    <mergeCell ref="K80:P80"/>
    <mergeCell ref="A81:P81"/>
    <mergeCell ref="B82:F82"/>
    <mergeCell ref="L82:M82"/>
    <mergeCell ref="O82:P82"/>
    <mergeCell ref="B83:I83"/>
    <mergeCell ref="K83:P83"/>
    <mergeCell ref="A84:P84"/>
    <mergeCell ref="B85:F85"/>
    <mergeCell ref="L85:M85"/>
    <mergeCell ref="O85:P85"/>
    <mergeCell ref="B86:I86"/>
    <mergeCell ref="K86:P86"/>
    <mergeCell ref="A87:P87"/>
    <mergeCell ref="A88:E88"/>
    <mergeCell ref="F88:P88"/>
    <mergeCell ref="B89:F89"/>
    <mergeCell ref="L89:M89"/>
    <mergeCell ref="O89:P89"/>
    <mergeCell ref="B90:I90"/>
    <mergeCell ref="K90:P90"/>
    <mergeCell ref="A91:P91"/>
    <mergeCell ref="B92:F92"/>
    <mergeCell ref="L92:M92"/>
    <mergeCell ref="O92:P92"/>
    <mergeCell ref="B93:I93"/>
    <mergeCell ref="K93:P93"/>
    <mergeCell ref="A94:P94"/>
    <mergeCell ref="A95:E95"/>
    <mergeCell ref="F95:P95"/>
    <mergeCell ref="B96:F96"/>
    <mergeCell ref="L96:M96"/>
    <mergeCell ref="O96:P96"/>
    <mergeCell ref="B97:I97"/>
    <mergeCell ref="K97:P97"/>
    <mergeCell ref="A98:P98"/>
    <mergeCell ref="A99:E99"/>
    <mergeCell ref="F99:P99"/>
    <mergeCell ref="B100:F100"/>
    <mergeCell ref="L100:M100"/>
    <mergeCell ref="O100:P100"/>
    <mergeCell ref="B101:I101"/>
    <mergeCell ref="K101:P101"/>
    <mergeCell ref="A102:P102"/>
    <mergeCell ref="A103:E103"/>
    <mergeCell ref="F103:P103"/>
    <mergeCell ref="B104:F104"/>
    <mergeCell ref="L104:M104"/>
    <mergeCell ref="O104:P104"/>
    <mergeCell ref="B105:I105"/>
    <mergeCell ref="K105:P105"/>
    <mergeCell ref="A106:P106"/>
    <mergeCell ref="A107:E107"/>
    <mergeCell ref="F107:P107"/>
    <mergeCell ref="B108:F108"/>
    <mergeCell ref="L108:M108"/>
    <mergeCell ref="O108:P108"/>
    <mergeCell ref="B109:I109"/>
    <mergeCell ref="K109:P109"/>
    <mergeCell ref="A110:P110"/>
    <mergeCell ref="B111:F111"/>
    <mergeCell ref="L111:M111"/>
    <mergeCell ref="O111:P111"/>
    <mergeCell ref="B112:I112"/>
    <mergeCell ref="K112:P112"/>
    <mergeCell ref="A113:P113"/>
    <mergeCell ref="A114:E114"/>
    <mergeCell ref="F114:P114"/>
    <mergeCell ref="B115:F115"/>
    <mergeCell ref="L115:M115"/>
    <mergeCell ref="O115:P115"/>
    <mergeCell ref="B116:I116"/>
    <mergeCell ref="K116:P116"/>
    <mergeCell ref="A117:P117"/>
    <mergeCell ref="A118:E118"/>
    <mergeCell ref="F118:P118"/>
    <mergeCell ref="B119:F119"/>
    <mergeCell ref="L119:M119"/>
    <mergeCell ref="O119:P119"/>
    <mergeCell ref="B120:I120"/>
    <mergeCell ref="K120:P120"/>
    <mergeCell ref="A121:P121"/>
    <mergeCell ref="A122:E122"/>
    <mergeCell ref="F122:P122"/>
    <mergeCell ref="B123:F123"/>
    <mergeCell ref="L123:M123"/>
    <mergeCell ref="O123:P123"/>
    <mergeCell ref="B124:I124"/>
    <mergeCell ref="K124:P124"/>
    <mergeCell ref="A125:P125"/>
    <mergeCell ref="B126:F126"/>
    <mergeCell ref="L126:M126"/>
    <mergeCell ref="O126:P126"/>
    <mergeCell ref="B127:I127"/>
    <mergeCell ref="K127:P127"/>
    <mergeCell ref="A128:P128"/>
    <mergeCell ref="A129:E129"/>
    <mergeCell ref="F129:P129"/>
    <mergeCell ref="B130:F130"/>
    <mergeCell ref="L130:M130"/>
    <mergeCell ref="O130:P130"/>
    <mergeCell ref="B131:I131"/>
    <mergeCell ref="K131:P131"/>
    <mergeCell ref="A132:P132"/>
    <mergeCell ref="B133:F133"/>
    <mergeCell ref="L133:M133"/>
    <mergeCell ref="O133:P133"/>
    <mergeCell ref="B134:I134"/>
    <mergeCell ref="K134:P134"/>
    <mergeCell ref="A135:P135"/>
    <mergeCell ref="B136:F136"/>
    <mergeCell ref="L136:M136"/>
    <mergeCell ref="O136:P136"/>
    <mergeCell ref="B137:I137"/>
    <mergeCell ref="K137:P137"/>
    <mergeCell ref="A138:P138"/>
    <mergeCell ref="B139:F139"/>
    <mergeCell ref="L139:M139"/>
    <mergeCell ref="O139:P139"/>
    <mergeCell ref="B140:I140"/>
    <mergeCell ref="K140:P140"/>
    <mergeCell ref="A141:P141"/>
    <mergeCell ref="A148:E148"/>
    <mergeCell ref="F148:P148"/>
    <mergeCell ref="B142:F142"/>
    <mergeCell ref="L142:M142"/>
    <mergeCell ref="O142:P142"/>
    <mergeCell ref="B143:I143"/>
    <mergeCell ref="K143:P143"/>
    <mergeCell ref="B149:F149"/>
    <mergeCell ref="L149:M149"/>
    <mergeCell ref="O149:P149"/>
    <mergeCell ref="B150:I150"/>
    <mergeCell ref="K150:P150"/>
    <mergeCell ref="A151:P151"/>
    <mergeCell ref="B152:F152"/>
    <mergeCell ref="L152:M152"/>
    <mergeCell ref="O152:P152"/>
    <mergeCell ref="B153:I153"/>
    <mergeCell ref="K153:P153"/>
    <mergeCell ref="A154:P154"/>
    <mergeCell ref="A155:E155"/>
    <mergeCell ref="F155:P155"/>
    <mergeCell ref="B156:F156"/>
    <mergeCell ref="L156:M156"/>
    <mergeCell ref="O156:P156"/>
    <mergeCell ref="B157:I157"/>
    <mergeCell ref="K157:P157"/>
    <mergeCell ref="B160:I160"/>
    <mergeCell ref="K160:P160"/>
    <mergeCell ref="A158:P158"/>
    <mergeCell ref="B159:F159"/>
    <mergeCell ref="L159:M159"/>
    <mergeCell ref="O159:P15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workbookViewId="0" topLeftCell="A148">
      <selection activeCell="E8" sqref="E8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268" t="s">
        <v>172</v>
      </c>
      <c r="B1" s="269"/>
      <c r="C1" s="269"/>
      <c r="D1" s="269"/>
      <c r="E1" s="269"/>
      <c r="F1" s="269"/>
      <c r="G1" s="269"/>
      <c r="H1" s="269"/>
      <c r="I1" s="270"/>
    </row>
    <row r="2" spans="1:9" ht="12.75">
      <c r="A2" s="271"/>
      <c r="B2" s="272"/>
      <c r="C2" s="272"/>
      <c r="D2" s="272"/>
      <c r="E2" s="272"/>
      <c r="F2" s="272"/>
      <c r="G2" s="272"/>
      <c r="H2" s="272"/>
      <c r="I2" s="273"/>
    </row>
    <row r="3" spans="1:15" ht="12.75">
      <c r="A3" s="253" t="s">
        <v>288</v>
      </c>
      <c r="B3" s="254"/>
      <c r="C3" s="254"/>
      <c r="D3" s="254"/>
      <c r="E3" s="254"/>
      <c r="F3" s="254"/>
      <c r="G3" s="254"/>
      <c r="H3" s="153" t="s">
        <v>77</v>
      </c>
      <c r="I3" s="154" t="str">
        <f>'[1]p1'!$H$4</f>
        <v>2009.2</v>
      </c>
      <c r="O3" s="62"/>
    </row>
    <row r="4" spans="1:19" s="1" customFormat="1" ht="13.5" thickBot="1">
      <c r="A4" s="275"/>
      <c r="B4" s="241"/>
      <c r="C4" s="241"/>
      <c r="D4" s="241"/>
      <c r="E4" s="241"/>
      <c r="F4" s="241"/>
      <c r="G4" s="241"/>
      <c r="H4" s="241"/>
      <c r="I4" s="276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277" t="s">
        <v>157</v>
      </c>
      <c r="B5" s="278"/>
      <c r="C5" s="281" t="str">
        <f>'[1]p1'!$C$5:$F$5</f>
        <v>10/08/2009 a 28/02/2010</v>
      </c>
      <c r="D5" s="281"/>
      <c r="E5" s="282"/>
      <c r="F5" s="285" t="s">
        <v>284</v>
      </c>
      <c r="G5" s="286"/>
      <c r="H5" s="286"/>
      <c r="I5" s="287"/>
      <c r="J5" s="7"/>
      <c r="K5" s="7"/>
      <c r="L5" s="7"/>
    </row>
    <row r="6" spans="1:12" s="1" customFormat="1" ht="13.5" thickBot="1">
      <c r="A6" s="279" t="s">
        <v>158</v>
      </c>
      <c r="B6" s="280"/>
      <c r="C6" s="283" t="str">
        <f>'[1]p1'!$C$6:$F$6</f>
        <v>10/08/2009 a 18/12/2009</v>
      </c>
      <c r="D6" s="283"/>
      <c r="E6" s="284"/>
      <c r="F6" s="288" t="s">
        <v>285</v>
      </c>
      <c r="G6" s="289"/>
      <c r="H6" s="289"/>
      <c r="I6" s="290"/>
      <c r="J6" s="7"/>
      <c r="K6" s="7"/>
      <c r="L6" s="7"/>
    </row>
    <row r="7" spans="1:12" s="1" customFormat="1" ht="13.5" thickBot="1">
      <c r="A7" s="299" t="s">
        <v>159</v>
      </c>
      <c r="B7" s="300"/>
      <c r="C7" s="303" t="str">
        <f>IF('[1]p1'!$C$7&lt;&gt;0,'[1]p1'!$C$7,"")</f>
        <v>02/01/2010 a 01/02/2010</v>
      </c>
      <c r="D7" s="303"/>
      <c r="E7" s="132" t="s">
        <v>269</v>
      </c>
      <c r="F7" s="258" t="str">
        <f>IF('[1]p1'!$H$7&lt;&gt;0,'[1]p1'!$H$7,"")</f>
        <v>Férias</v>
      </c>
      <c r="G7" s="259"/>
      <c r="H7" s="199">
        <f>IF('[1]p1'!$J$7&lt;&gt;0,'[1]p1'!$J$7,"")</f>
      </c>
      <c r="I7" s="259"/>
      <c r="J7"/>
      <c r="K7"/>
      <c r="L7"/>
    </row>
    <row r="8" spans="1:12" s="1" customFormat="1" ht="12.75">
      <c r="A8" s="291" t="s">
        <v>63</v>
      </c>
      <c r="B8" s="292"/>
      <c r="C8" s="292"/>
      <c r="D8" s="133">
        <f>'[1]p1'!$E$8</f>
        <v>29</v>
      </c>
      <c r="E8" s="293"/>
      <c r="F8" s="294"/>
      <c r="G8" s="294"/>
      <c r="H8" s="294"/>
      <c r="I8" s="295"/>
      <c r="J8" s="7"/>
      <c r="K8" s="7"/>
      <c r="L8" s="7"/>
    </row>
    <row r="9" spans="1:12" s="1" customFormat="1" ht="13.5" thickBot="1">
      <c r="A9" s="301" t="s">
        <v>64</v>
      </c>
      <c r="B9" s="302"/>
      <c r="C9" s="302"/>
      <c r="D9" s="134">
        <f>'[1]p1'!$E$9</f>
        <v>19</v>
      </c>
      <c r="E9" s="296"/>
      <c r="F9" s="297"/>
      <c r="G9" s="297"/>
      <c r="H9" s="297"/>
      <c r="I9" s="298"/>
      <c r="J9"/>
      <c r="K9"/>
      <c r="L9"/>
    </row>
    <row r="10" spans="1:9" ht="13.5" thickBot="1">
      <c r="A10" s="304"/>
      <c r="B10" s="304"/>
      <c r="C10" s="304"/>
      <c r="D10" s="304"/>
      <c r="E10" s="304"/>
      <c r="F10" s="304"/>
      <c r="G10" s="304"/>
      <c r="H10" s="304"/>
      <c r="I10" s="304"/>
    </row>
    <row r="11" spans="1:9" ht="13.5" thickBot="1">
      <c r="A11" s="305" t="s">
        <v>93</v>
      </c>
      <c r="B11" s="306"/>
      <c r="C11" s="306"/>
      <c r="D11" s="306"/>
      <c r="E11" s="306"/>
      <c r="F11" s="306"/>
      <c r="G11" s="306"/>
      <c r="H11" s="306"/>
      <c r="I11" s="307"/>
    </row>
    <row r="12" spans="1:9" ht="12.75">
      <c r="A12" s="308" t="s">
        <v>267</v>
      </c>
      <c r="B12" s="309"/>
      <c r="C12" s="309"/>
      <c r="D12" s="309"/>
      <c r="E12" s="161"/>
      <c r="F12" s="308" t="s">
        <v>213</v>
      </c>
      <c r="G12" s="309"/>
      <c r="H12" s="309"/>
      <c r="I12" s="164"/>
    </row>
    <row r="13" spans="1:9" ht="12.75">
      <c r="A13" s="311" t="s">
        <v>218</v>
      </c>
      <c r="B13" s="174"/>
      <c r="C13" s="174"/>
      <c r="D13" s="175"/>
      <c r="E13" s="162">
        <v>6</v>
      </c>
      <c r="F13" s="312" t="s">
        <v>217</v>
      </c>
      <c r="G13" s="313"/>
      <c r="H13" s="313"/>
      <c r="I13" s="165">
        <v>1</v>
      </c>
    </row>
    <row r="14" spans="1:9" ht="12.75">
      <c r="A14" s="311" t="s">
        <v>219</v>
      </c>
      <c r="B14" s="174"/>
      <c r="C14" s="174"/>
      <c r="D14" s="174"/>
      <c r="E14" s="162">
        <v>0</v>
      </c>
      <c r="F14" s="311" t="s">
        <v>94</v>
      </c>
      <c r="G14" s="174"/>
      <c r="H14" s="175"/>
      <c r="I14" s="165">
        <v>0</v>
      </c>
    </row>
    <row r="15" spans="1:9" ht="13.5" thickBot="1">
      <c r="A15" s="314" t="s">
        <v>216</v>
      </c>
      <c r="B15" s="169"/>
      <c r="C15" s="169"/>
      <c r="D15" s="169"/>
      <c r="E15" s="163">
        <f>SUM(E13:E14)</f>
        <v>6</v>
      </c>
      <c r="F15" s="314"/>
      <c r="G15" s="169"/>
      <c r="H15" s="205"/>
      <c r="I15" s="163">
        <f>SUM(I13:I14)</f>
        <v>1</v>
      </c>
    </row>
    <row r="16" spans="1:9" ht="13.5" thickBot="1">
      <c r="A16" s="310"/>
      <c r="B16" s="310"/>
      <c r="C16" s="310"/>
      <c r="D16" s="310"/>
      <c r="E16" s="310"/>
      <c r="F16" s="310"/>
      <c r="G16" s="310"/>
      <c r="H16" s="310"/>
      <c r="I16" s="310"/>
    </row>
    <row r="17" spans="1:9" ht="13.5" thickBot="1">
      <c r="A17" s="181" t="s">
        <v>270</v>
      </c>
      <c r="B17" s="199"/>
      <c r="C17" s="199"/>
      <c r="D17" s="199"/>
      <c r="E17" s="199"/>
      <c r="F17" s="199"/>
      <c r="G17" s="199"/>
      <c r="H17" s="199"/>
      <c r="I17" s="182"/>
    </row>
    <row r="18" spans="1:9" ht="12.75">
      <c r="A18" s="206" t="s">
        <v>95</v>
      </c>
      <c r="B18" s="207"/>
      <c r="C18" s="207"/>
      <c r="D18" s="207"/>
      <c r="E18" s="207"/>
      <c r="F18" s="207"/>
      <c r="G18" s="207"/>
      <c r="H18" s="208"/>
      <c r="I18" s="85">
        <v>0</v>
      </c>
    </row>
    <row r="19" spans="1:9" ht="12.75">
      <c r="A19" s="173" t="s">
        <v>96</v>
      </c>
      <c r="B19" s="174"/>
      <c r="C19" s="174"/>
      <c r="D19" s="174"/>
      <c r="E19" s="174"/>
      <c r="F19" s="174"/>
      <c r="G19" s="174"/>
      <c r="H19" s="175"/>
      <c r="I19" s="85">
        <v>0</v>
      </c>
    </row>
    <row r="20" spans="1:9" ht="12.75">
      <c r="A20" s="173" t="s">
        <v>214</v>
      </c>
      <c r="B20" s="174"/>
      <c r="C20" s="174"/>
      <c r="D20" s="174"/>
      <c r="E20" s="174"/>
      <c r="F20" s="174"/>
      <c r="G20" s="174"/>
      <c r="H20" s="175"/>
      <c r="I20" s="85">
        <v>0</v>
      </c>
    </row>
    <row r="21" spans="1:9" ht="12.75">
      <c r="A21" s="173" t="s">
        <v>215</v>
      </c>
      <c r="B21" s="174"/>
      <c r="C21" s="174"/>
      <c r="D21" s="174"/>
      <c r="E21" s="174"/>
      <c r="F21" s="174"/>
      <c r="G21" s="174"/>
      <c r="H21" s="175"/>
      <c r="I21" s="86">
        <v>5</v>
      </c>
    </row>
    <row r="22" spans="1:9" ht="13.5" thickBot="1">
      <c r="A22" s="176" t="s">
        <v>18</v>
      </c>
      <c r="B22" s="169"/>
      <c r="C22" s="169"/>
      <c r="D22" s="169"/>
      <c r="E22" s="169"/>
      <c r="F22" s="169"/>
      <c r="G22" s="169"/>
      <c r="H22" s="205"/>
      <c r="I22" s="69">
        <f>SUM(I18:I21)</f>
        <v>5</v>
      </c>
    </row>
    <row r="23" spans="1:9" ht="13.5" thickBot="1">
      <c r="A23" s="241"/>
      <c r="B23" s="241"/>
      <c r="C23" s="241"/>
      <c r="D23" s="241"/>
      <c r="E23" s="241"/>
      <c r="F23" s="241"/>
      <c r="G23" s="241"/>
      <c r="H23" s="241"/>
      <c r="I23" s="241"/>
    </row>
    <row r="24" spans="1:9" ht="13.5" thickBot="1">
      <c r="A24" s="258" t="s">
        <v>97</v>
      </c>
      <c r="B24" s="199"/>
      <c r="C24" s="199"/>
      <c r="D24" s="199"/>
      <c r="E24" s="199"/>
      <c r="F24" s="199"/>
      <c r="G24" s="199"/>
      <c r="H24" s="199"/>
      <c r="I24" s="259"/>
    </row>
    <row r="25" spans="1:9" ht="12.75">
      <c r="A25" s="206" t="s">
        <v>98</v>
      </c>
      <c r="B25" s="207"/>
      <c r="C25" s="207"/>
      <c r="D25" s="207"/>
      <c r="E25" s="207"/>
      <c r="F25" s="207"/>
      <c r="G25" s="207"/>
      <c r="H25" s="208"/>
      <c r="I25" s="85">
        <v>0</v>
      </c>
    </row>
    <row r="26" spans="1:9" ht="12.75">
      <c r="A26" s="173" t="s">
        <v>99</v>
      </c>
      <c r="B26" s="174"/>
      <c r="C26" s="174"/>
      <c r="D26" s="174"/>
      <c r="E26" s="174"/>
      <c r="F26" s="174"/>
      <c r="G26" s="174"/>
      <c r="H26" s="175"/>
      <c r="I26" s="86">
        <v>1</v>
      </c>
    </row>
    <row r="27" spans="1:9" ht="12.75">
      <c r="A27" s="173" t="s">
        <v>100</v>
      </c>
      <c r="B27" s="174"/>
      <c r="C27" s="174"/>
      <c r="D27" s="174"/>
      <c r="E27" s="174"/>
      <c r="F27" s="174"/>
      <c r="G27" s="174"/>
      <c r="H27" s="175"/>
      <c r="I27" s="86">
        <v>0</v>
      </c>
    </row>
    <row r="28" spans="1:9" ht="12.75">
      <c r="A28" s="173" t="s">
        <v>101</v>
      </c>
      <c r="B28" s="174"/>
      <c r="C28" s="174"/>
      <c r="D28" s="174"/>
      <c r="E28" s="174"/>
      <c r="F28" s="174"/>
      <c r="G28" s="174"/>
      <c r="H28" s="175"/>
      <c r="I28" s="86">
        <v>0</v>
      </c>
    </row>
    <row r="29" spans="1:9" ht="12.75">
      <c r="A29" s="173" t="s">
        <v>102</v>
      </c>
      <c r="B29" s="174"/>
      <c r="C29" s="174"/>
      <c r="D29" s="174"/>
      <c r="E29" s="174"/>
      <c r="F29" s="174"/>
      <c r="G29" s="174"/>
      <c r="H29" s="175"/>
      <c r="I29" s="86">
        <v>2</v>
      </c>
    </row>
    <row r="30" spans="1:9" ht="12.75">
      <c r="A30" s="173" t="s">
        <v>103</v>
      </c>
      <c r="B30" s="174"/>
      <c r="C30" s="174"/>
      <c r="D30" s="174"/>
      <c r="E30" s="174"/>
      <c r="F30" s="174"/>
      <c r="G30" s="174"/>
      <c r="H30" s="175"/>
      <c r="I30" s="86">
        <v>0</v>
      </c>
    </row>
    <row r="31" spans="1:9" ht="13.5" thickBot="1">
      <c r="A31" s="176" t="s">
        <v>18</v>
      </c>
      <c r="B31" s="169"/>
      <c r="C31" s="169"/>
      <c r="D31" s="169"/>
      <c r="E31" s="169"/>
      <c r="F31" s="169"/>
      <c r="G31" s="169"/>
      <c r="H31" s="205"/>
      <c r="I31" s="69">
        <f>SUM(I25:I30)</f>
        <v>3</v>
      </c>
    </row>
    <row r="32" spans="1:9" ht="13.5" thickBot="1">
      <c r="A32" s="241"/>
      <c r="B32" s="241"/>
      <c r="C32" s="241"/>
      <c r="D32" s="241"/>
      <c r="E32" s="241"/>
      <c r="F32" s="241"/>
      <c r="G32" s="241"/>
      <c r="H32" s="241"/>
      <c r="I32" s="241"/>
    </row>
    <row r="33" spans="1:9" s="7" customFormat="1" ht="13.5" thickBot="1">
      <c r="A33" s="258" t="s">
        <v>271</v>
      </c>
      <c r="B33" s="199"/>
      <c r="C33" s="199"/>
      <c r="D33" s="199"/>
      <c r="E33" s="199"/>
      <c r="F33" s="199"/>
      <c r="G33" s="199"/>
      <c r="H33" s="259"/>
      <c r="I33" s="128">
        <v>47</v>
      </c>
    </row>
    <row r="34" spans="1:9" s="7" customFormat="1" ht="12.75">
      <c r="A34" s="320"/>
      <c r="B34" s="209"/>
      <c r="C34" s="321"/>
      <c r="D34" s="308" t="s">
        <v>274</v>
      </c>
      <c r="E34" s="309"/>
      <c r="F34" s="309"/>
      <c r="G34" s="309"/>
      <c r="H34" s="135">
        <v>43</v>
      </c>
      <c r="I34" s="136">
        <f>IF(I33&lt;&gt;0,H34/I33,"")</f>
        <v>0.9148936170212766</v>
      </c>
    </row>
    <row r="35" spans="1:9" s="7" customFormat="1" ht="13.5" thickBot="1">
      <c r="A35" s="322"/>
      <c r="B35" s="323"/>
      <c r="C35" s="324"/>
      <c r="D35" s="315" t="s">
        <v>275</v>
      </c>
      <c r="E35" s="316"/>
      <c r="F35" s="316"/>
      <c r="G35" s="316"/>
      <c r="H35" s="137">
        <v>4</v>
      </c>
      <c r="I35" s="138">
        <f>IF(I33&lt;&gt;0,H35/I33,"")</f>
        <v>0.0851063829787234</v>
      </c>
    </row>
    <row r="36" spans="1:9" s="7" customFormat="1" ht="13.5" thickBot="1">
      <c r="A36" s="305" t="s">
        <v>268</v>
      </c>
      <c r="B36" s="306"/>
      <c r="C36" s="306"/>
      <c r="D36" s="306"/>
      <c r="E36" s="306"/>
      <c r="F36" s="306"/>
      <c r="G36" s="306"/>
      <c r="H36" s="306"/>
      <c r="I36" s="127">
        <v>40</v>
      </c>
    </row>
    <row r="37" spans="1:9" ht="13.5" thickBot="1">
      <c r="A37" s="241"/>
      <c r="B37" s="241"/>
      <c r="C37" s="241"/>
      <c r="D37" s="241"/>
      <c r="E37" s="241"/>
      <c r="F37" s="241"/>
      <c r="G37" s="241"/>
      <c r="H37" s="241"/>
      <c r="I37" s="241"/>
    </row>
    <row r="38" spans="1:9" ht="13.5" thickBot="1">
      <c r="A38" s="227" t="s">
        <v>273</v>
      </c>
      <c r="B38" s="228"/>
      <c r="C38" s="228"/>
      <c r="D38" s="228"/>
      <c r="E38" s="228"/>
      <c r="F38" s="228"/>
      <c r="G38" s="228"/>
      <c r="H38" s="228"/>
      <c r="I38" s="229"/>
    </row>
    <row r="39" spans="1:9" ht="12.75">
      <c r="A39" s="139" t="s">
        <v>104</v>
      </c>
      <c r="B39" s="140" t="s">
        <v>105</v>
      </c>
      <c r="C39" s="140" t="s">
        <v>106</v>
      </c>
      <c r="D39" s="140" t="s">
        <v>107</v>
      </c>
      <c r="E39" s="140" t="s">
        <v>105</v>
      </c>
      <c r="F39" s="140" t="s">
        <v>106</v>
      </c>
      <c r="G39" s="140" t="s">
        <v>108</v>
      </c>
      <c r="H39" s="140" t="s">
        <v>105</v>
      </c>
      <c r="I39" s="140" t="s">
        <v>106</v>
      </c>
    </row>
    <row r="40" spans="1:9" ht="12.75">
      <c r="A40" s="317"/>
      <c r="B40" s="318"/>
      <c r="C40" s="319"/>
      <c r="D40" s="100" t="s">
        <v>110</v>
      </c>
      <c r="E40" s="101">
        <v>4</v>
      </c>
      <c r="F40" s="129">
        <f>IF(I33&lt;&gt;0,E40/I33,"")</f>
        <v>0.0851063829787234</v>
      </c>
      <c r="G40" s="317"/>
      <c r="H40" s="318"/>
      <c r="I40" s="319"/>
    </row>
    <row r="41" spans="1:9" ht="12.75">
      <c r="A41" s="100" t="s">
        <v>109</v>
      </c>
      <c r="B41" s="96">
        <v>23</v>
      </c>
      <c r="C41" s="129">
        <f>IF(I33&lt;&gt;0,B41/I33,"")</f>
        <v>0.48936170212765956</v>
      </c>
      <c r="D41" s="100" t="s">
        <v>272</v>
      </c>
      <c r="E41" s="101">
        <v>6</v>
      </c>
      <c r="F41" s="129">
        <f>IF(I33&lt;&gt;0,E41/I33,"")</f>
        <v>0.1276595744680851</v>
      </c>
      <c r="G41" s="100" t="s">
        <v>276</v>
      </c>
      <c r="H41" s="96">
        <v>43</v>
      </c>
      <c r="I41" s="129">
        <f>IF(I33&lt;&gt;0,H41/I33,"")</f>
        <v>0.9148936170212766</v>
      </c>
    </row>
    <row r="42" spans="1:9" ht="12.75">
      <c r="A42" s="102" t="s">
        <v>111</v>
      </c>
      <c r="B42" s="97">
        <v>21</v>
      </c>
      <c r="C42" s="129">
        <f>IF(I33&lt;&gt;0,B42/I33,"")</f>
        <v>0.44680851063829785</v>
      </c>
      <c r="D42" s="102" t="s">
        <v>112</v>
      </c>
      <c r="E42" s="103">
        <v>19</v>
      </c>
      <c r="F42" s="129">
        <f>IF(I33&lt;&gt;0,E42/I33,"")</f>
        <v>0.40425531914893614</v>
      </c>
      <c r="G42" s="102" t="s">
        <v>28</v>
      </c>
      <c r="H42" s="97">
        <v>4</v>
      </c>
      <c r="I42" s="129">
        <f>IF(I33&lt;&gt;0,H42/I33,"")</f>
        <v>0.0851063829787234</v>
      </c>
    </row>
    <row r="43" spans="1:9" ht="12.75">
      <c r="A43" s="102" t="s">
        <v>208</v>
      </c>
      <c r="B43" s="97">
        <v>1</v>
      </c>
      <c r="C43" s="129">
        <f>IF(I33&lt;&gt;0,B43/I33,"")</f>
        <v>0.02127659574468085</v>
      </c>
      <c r="D43" s="102" t="s">
        <v>113</v>
      </c>
      <c r="E43" s="103">
        <v>16</v>
      </c>
      <c r="F43" s="129">
        <f>IF(I33&lt;&gt;0,E43/I33,"")</f>
        <v>0.3404255319148936</v>
      </c>
      <c r="G43" s="102" t="s">
        <v>49</v>
      </c>
      <c r="H43" s="97">
        <v>0</v>
      </c>
      <c r="I43" s="129">
        <f>IF(I33&lt;&gt;0,H43/I33,"")</f>
        <v>0</v>
      </c>
    </row>
    <row r="44" spans="1:9" ht="13.5" thickBot="1">
      <c r="A44" s="104" t="s">
        <v>114</v>
      </c>
      <c r="B44" s="98">
        <v>2</v>
      </c>
      <c r="C44" s="129">
        <f>IF(I33&lt;&gt;0,B44/I33,"")</f>
        <v>0.0425531914893617</v>
      </c>
      <c r="D44" s="105" t="s">
        <v>115</v>
      </c>
      <c r="E44" s="106">
        <v>2</v>
      </c>
      <c r="F44" s="131">
        <f>IF(I33&lt;&gt;0,E44/I33,"")</f>
        <v>0.0425531914893617</v>
      </c>
      <c r="G44" s="105" t="s">
        <v>116</v>
      </c>
      <c r="H44" s="98">
        <v>0</v>
      </c>
      <c r="I44" s="131">
        <f>IF(I33&lt;&gt;0,H44/I33,"")</f>
        <v>0</v>
      </c>
    </row>
    <row r="45" spans="1:9" ht="13.5" thickBot="1">
      <c r="A45" s="107" t="s">
        <v>18</v>
      </c>
      <c r="B45" s="108">
        <f>SUM(B40:B44)</f>
        <v>47</v>
      </c>
      <c r="C45" s="130">
        <f>SUM(C41:C44)</f>
        <v>1</v>
      </c>
      <c r="D45" s="107" t="s">
        <v>18</v>
      </c>
      <c r="E45" s="99">
        <f>SUM(E40:E44)</f>
        <v>47</v>
      </c>
      <c r="F45" s="130">
        <f>SUM(F40:F44)</f>
        <v>0.9999999999999999</v>
      </c>
      <c r="G45" s="107" t="s">
        <v>18</v>
      </c>
      <c r="H45" s="99">
        <f>SUM(H40:H44)</f>
        <v>47</v>
      </c>
      <c r="I45" s="130">
        <f>SUM(I41:I44)</f>
        <v>1</v>
      </c>
    </row>
    <row r="46" spans="1:9" ht="13.5" thickBot="1">
      <c r="A46" s="183"/>
      <c r="B46" s="183"/>
      <c r="C46" s="183"/>
      <c r="D46" s="183"/>
      <c r="E46" s="183"/>
      <c r="F46" s="183"/>
      <c r="G46" s="183"/>
      <c r="H46" s="183"/>
      <c r="I46" s="183"/>
    </row>
    <row r="47" spans="1:9" ht="13.5" thickBot="1">
      <c r="A47" s="227" t="s">
        <v>220</v>
      </c>
      <c r="B47" s="228"/>
      <c r="C47" s="228"/>
      <c r="D47" s="228"/>
      <c r="E47" s="228"/>
      <c r="F47" s="228"/>
      <c r="G47" s="228"/>
      <c r="H47" s="228"/>
      <c r="I47" s="229"/>
    </row>
    <row r="48" spans="1:9" ht="12.75">
      <c r="A48" s="206" t="s">
        <v>277</v>
      </c>
      <c r="B48" s="207"/>
      <c r="C48" s="207"/>
      <c r="D48" s="207"/>
      <c r="E48" s="207"/>
      <c r="F48" s="207"/>
      <c r="G48" s="207"/>
      <c r="H48" s="208"/>
      <c r="I48" s="70">
        <f>IF(B41&lt;&gt;0,E40/B41,"")</f>
        <v>0.17391304347826086</v>
      </c>
    </row>
    <row r="49" spans="1:9" ht="12.75">
      <c r="A49" s="173" t="s">
        <v>281</v>
      </c>
      <c r="B49" s="174"/>
      <c r="C49" s="174"/>
      <c r="D49" s="174"/>
      <c r="E49" s="174"/>
      <c r="F49" s="174"/>
      <c r="G49" s="174"/>
      <c r="H49" s="175"/>
      <c r="I49" s="71">
        <f>IF(B41&lt;&gt;0,E41/B41,"")</f>
        <v>0.2608695652173913</v>
      </c>
    </row>
    <row r="50" spans="1:9" ht="12.75">
      <c r="A50" s="325" t="s">
        <v>278</v>
      </c>
      <c r="B50" s="326"/>
      <c r="C50" s="326"/>
      <c r="D50" s="326"/>
      <c r="E50" s="326"/>
      <c r="F50" s="326"/>
      <c r="G50" s="326"/>
      <c r="H50" s="327"/>
      <c r="I50" s="71">
        <f>IF(B41&lt;&gt;0,E42/B41,"")</f>
        <v>0.8260869565217391</v>
      </c>
    </row>
    <row r="51" spans="1:9" ht="12.75">
      <c r="A51" s="173" t="s">
        <v>279</v>
      </c>
      <c r="B51" s="174"/>
      <c r="C51" s="174"/>
      <c r="D51" s="174"/>
      <c r="E51" s="174"/>
      <c r="F51" s="174"/>
      <c r="G51" s="174"/>
      <c r="H51" s="175"/>
      <c r="I51" s="71">
        <f>IF(B42&lt;&gt;0,E43/B42,"")</f>
        <v>0.7619047619047619</v>
      </c>
    </row>
    <row r="52" spans="1:9" ht="12.75">
      <c r="A52" s="313" t="s">
        <v>280</v>
      </c>
      <c r="B52" s="313"/>
      <c r="C52" s="313"/>
      <c r="D52" s="313"/>
      <c r="E52" s="313"/>
      <c r="F52" s="313"/>
      <c r="G52" s="313"/>
      <c r="H52" s="313"/>
      <c r="I52" s="71">
        <f>IF(B44&lt;&gt;0,E44/(B43+B44),"")</f>
        <v>0.6666666666666666</v>
      </c>
    </row>
    <row r="53" spans="1:9" ht="10.5" customHeight="1" thickBot="1">
      <c r="A53" s="184"/>
      <c r="B53" s="184"/>
      <c r="C53" s="184"/>
      <c r="D53" s="184"/>
      <c r="E53" s="184"/>
      <c r="F53" s="184"/>
      <c r="G53" s="184"/>
      <c r="H53" s="184"/>
      <c r="I53" s="184"/>
    </row>
    <row r="54" spans="1:9" ht="12.75" hidden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hidden="1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 hidden="1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 thickBot="1">
      <c r="A57" s="227" t="s">
        <v>221</v>
      </c>
      <c r="B57" s="228"/>
      <c r="C57" s="228"/>
      <c r="D57" s="228"/>
      <c r="E57" s="228"/>
      <c r="F57" s="228"/>
      <c r="G57" s="228"/>
      <c r="H57" s="228"/>
      <c r="I57" s="229"/>
    </row>
    <row r="58" spans="1:9" ht="12.75">
      <c r="A58" s="328" t="s">
        <v>52</v>
      </c>
      <c r="B58" s="329"/>
      <c r="C58" s="329"/>
      <c r="D58" s="329"/>
      <c r="E58" s="329"/>
      <c r="F58" s="329"/>
      <c r="G58" s="329"/>
      <c r="H58" s="330"/>
      <c r="I58" s="72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48640</v>
      </c>
    </row>
    <row r="59" spans="1:9" ht="12.75">
      <c r="A59" s="200" t="s">
        <v>53</v>
      </c>
      <c r="B59" s="185"/>
      <c r="C59" s="185"/>
      <c r="D59" s="185"/>
      <c r="E59" s="185"/>
      <c r="F59" s="185"/>
      <c r="G59" s="185"/>
      <c r="H59" s="177"/>
      <c r="I59" s="68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30760</v>
      </c>
    </row>
    <row r="60" spans="1:9" ht="13.5" thickBot="1">
      <c r="A60" s="178" t="s">
        <v>283</v>
      </c>
      <c r="B60" s="179"/>
      <c r="C60" s="179"/>
      <c r="D60" s="179"/>
      <c r="E60" s="179"/>
      <c r="F60" s="179"/>
      <c r="G60" s="179"/>
      <c r="H60" s="180"/>
      <c r="I60" s="73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31177</v>
      </c>
    </row>
    <row r="61" spans="1:9" ht="13.5" thickBot="1">
      <c r="A61" s="170" t="s">
        <v>282</v>
      </c>
      <c r="B61" s="171"/>
      <c r="C61" s="171"/>
      <c r="D61" s="171"/>
      <c r="E61" s="171"/>
      <c r="F61" s="171"/>
      <c r="G61" s="171"/>
      <c r="H61" s="171"/>
      <c r="I61" s="172"/>
    </row>
    <row r="62" spans="1:9" ht="13.5" thickBot="1">
      <c r="A62" s="183"/>
      <c r="B62" s="183"/>
      <c r="C62" s="183"/>
      <c r="D62" s="183"/>
      <c r="E62" s="183"/>
      <c r="F62" s="183"/>
      <c r="G62" s="183"/>
      <c r="H62" s="183"/>
      <c r="I62" s="183"/>
    </row>
    <row r="63" spans="1:9" ht="13.5" thickBot="1">
      <c r="A63" s="227" t="s">
        <v>222</v>
      </c>
      <c r="B63" s="228"/>
      <c r="C63" s="228"/>
      <c r="D63" s="228"/>
      <c r="E63" s="228"/>
      <c r="F63" s="228"/>
      <c r="G63" s="228"/>
      <c r="H63" s="228"/>
      <c r="I63" s="229"/>
    </row>
    <row r="64" spans="1:9" ht="12.75">
      <c r="A64" s="255" t="s">
        <v>117</v>
      </c>
      <c r="B64" s="256"/>
      <c r="C64" s="256"/>
      <c r="D64" s="256"/>
      <c r="E64" s="256"/>
      <c r="F64" s="256"/>
      <c r="G64" s="256"/>
      <c r="H64" s="257"/>
      <c r="I64" s="87">
        <v>62</v>
      </c>
    </row>
    <row r="65" spans="1:9" ht="12.75">
      <c r="A65" s="240" t="s">
        <v>118</v>
      </c>
      <c r="B65" s="201"/>
      <c r="C65" s="201"/>
      <c r="D65" s="201"/>
      <c r="E65" s="201"/>
      <c r="F65" s="201"/>
      <c r="G65" s="201"/>
      <c r="H65" s="202"/>
      <c r="I65" s="74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106</v>
      </c>
    </row>
    <row r="66" spans="1:9" ht="12.75">
      <c r="A66" s="240" t="s">
        <v>119</v>
      </c>
      <c r="B66" s="201"/>
      <c r="C66" s="201"/>
      <c r="D66" s="201"/>
      <c r="E66" s="201"/>
      <c r="F66" s="201"/>
      <c r="G66" s="201"/>
      <c r="H66" s="202"/>
      <c r="I66" s="74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3997</v>
      </c>
    </row>
    <row r="67" spans="1:9" ht="12.75">
      <c r="A67" s="240" t="s">
        <v>120</v>
      </c>
      <c r="B67" s="201"/>
      <c r="C67" s="201"/>
      <c r="D67" s="201"/>
      <c r="E67" s="201"/>
      <c r="F67" s="201"/>
      <c r="G67" s="201"/>
      <c r="H67" s="202"/>
      <c r="I67" s="74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545.3299999999999</v>
      </c>
    </row>
    <row r="68" spans="1:9" ht="12.75">
      <c r="A68" s="240" t="s">
        <v>121</v>
      </c>
      <c r="B68" s="201"/>
      <c r="C68" s="201"/>
      <c r="D68" s="201"/>
      <c r="E68" s="201"/>
      <c r="F68" s="201"/>
      <c r="G68" s="201"/>
      <c r="H68" s="202"/>
      <c r="I68" s="74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6510</v>
      </c>
    </row>
    <row r="69" spans="1:9" ht="12.75">
      <c r="A69" s="210" t="s">
        <v>122</v>
      </c>
      <c r="B69" s="211"/>
      <c r="C69" s="211"/>
      <c r="D69" s="211"/>
      <c r="E69" s="211"/>
      <c r="F69" s="211"/>
      <c r="G69" s="211"/>
      <c r="H69" s="212"/>
      <c r="I69" s="74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8965</v>
      </c>
    </row>
    <row r="70" spans="1:9" ht="12.75">
      <c r="A70" s="240" t="s">
        <v>232</v>
      </c>
      <c r="B70" s="201"/>
      <c r="C70" s="201"/>
      <c r="D70" s="201"/>
      <c r="E70" s="201"/>
      <c r="F70" s="201"/>
      <c r="G70" s="201"/>
      <c r="H70" s="202"/>
      <c r="I70" s="71">
        <f>IF(I65&lt;&gt;0,I66/I65,"0-turma")</f>
        <v>37.70754716981132</v>
      </c>
    </row>
    <row r="71" spans="1:9" ht="13.5" thickBot="1">
      <c r="A71" s="260" t="s">
        <v>123</v>
      </c>
      <c r="B71" s="225"/>
      <c r="C71" s="225"/>
      <c r="D71" s="225"/>
      <c r="E71" s="225"/>
      <c r="F71" s="225"/>
      <c r="G71" s="225"/>
      <c r="H71" s="226"/>
      <c r="I71" s="88">
        <v>19</v>
      </c>
    </row>
    <row r="72" spans="1:9" ht="13.5" thickBot="1">
      <c r="A72" s="209"/>
      <c r="B72" s="209"/>
      <c r="C72" s="209"/>
      <c r="D72" s="209"/>
      <c r="E72" s="209"/>
      <c r="F72" s="209"/>
      <c r="G72" s="209"/>
      <c r="H72" s="209"/>
      <c r="I72" s="209"/>
    </row>
    <row r="73" spans="1:9" ht="13.5" thickBot="1">
      <c r="A73" s="227" t="s">
        <v>223</v>
      </c>
      <c r="B73" s="228"/>
      <c r="C73" s="228"/>
      <c r="D73" s="228"/>
      <c r="E73" s="228"/>
      <c r="F73" s="228"/>
      <c r="G73" s="228"/>
      <c r="H73" s="228"/>
      <c r="I73" s="229"/>
    </row>
    <row r="74" spans="1:9" ht="12.75">
      <c r="A74" s="255" t="s">
        <v>124</v>
      </c>
      <c r="B74" s="256"/>
      <c r="C74" s="256"/>
      <c r="D74" s="256"/>
      <c r="E74" s="256"/>
      <c r="F74" s="256"/>
      <c r="G74" s="256"/>
      <c r="H74" s="257"/>
      <c r="I74" s="87">
        <v>10</v>
      </c>
    </row>
    <row r="75" spans="1:9" ht="15.75">
      <c r="A75" s="240" t="s">
        <v>125</v>
      </c>
      <c r="B75" s="201"/>
      <c r="C75" s="201"/>
      <c r="D75" s="201"/>
      <c r="E75" s="201"/>
      <c r="F75" s="201"/>
      <c r="G75" s="201"/>
      <c r="H75" s="202"/>
      <c r="I75" s="147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10</v>
      </c>
    </row>
    <row r="76" spans="1:9" ht="12.75">
      <c r="A76" s="240" t="s">
        <v>126</v>
      </c>
      <c r="B76" s="201"/>
      <c r="C76" s="201"/>
      <c r="D76" s="201"/>
      <c r="E76" s="201"/>
      <c r="F76" s="201"/>
      <c r="G76" s="201"/>
      <c r="H76" s="202"/>
      <c r="I76" s="148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36</v>
      </c>
    </row>
    <row r="77" spans="1:9" ht="12.75">
      <c r="A77" s="240" t="s">
        <v>127</v>
      </c>
      <c r="B77" s="201"/>
      <c r="C77" s="201"/>
      <c r="D77" s="201"/>
      <c r="E77" s="201"/>
      <c r="F77" s="201"/>
      <c r="G77" s="201"/>
      <c r="H77" s="202"/>
      <c r="I77" s="74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92</v>
      </c>
    </row>
    <row r="78" spans="1:9" ht="12.75">
      <c r="A78" s="240" t="s">
        <v>128</v>
      </c>
      <c r="B78" s="201"/>
      <c r="C78" s="201"/>
      <c r="D78" s="201"/>
      <c r="E78" s="201"/>
      <c r="F78" s="201"/>
      <c r="G78" s="201"/>
      <c r="H78" s="202"/>
      <c r="I78" s="148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484</v>
      </c>
    </row>
    <row r="79" spans="1:9" ht="12.75">
      <c r="A79" s="210" t="s">
        <v>129</v>
      </c>
      <c r="B79" s="211"/>
      <c r="C79" s="211"/>
      <c r="D79" s="211"/>
      <c r="E79" s="211"/>
      <c r="F79" s="211"/>
      <c r="G79" s="211"/>
      <c r="H79" s="212"/>
      <c r="I79" s="74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484</v>
      </c>
    </row>
    <row r="80" spans="1:9" ht="12.75">
      <c r="A80" s="240" t="s">
        <v>233</v>
      </c>
      <c r="B80" s="201"/>
      <c r="C80" s="201"/>
      <c r="D80" s="201"/>
      <c r="E80" s="201"/>
      <c r="F80" s="201"/>
      <c r="G80" s="201"/>
      <c r="H80" s="202"/>
      <c r="I80" s="71">
        <f>IF(I75&lt;&gt;0,I76/I75,"0-turma")</f>
        <v>3.6</v>
      </c>
    </row>
    <row r="81" spans="1:9" ht="13.5" thickBot="1">
      <c r="A81" s="260" t="s">
        <v>130</v>
      </c>
      <c r="B81" s="225"/>
      <c r="C81" s="225"/>
      <c r="D81" s="225"/>
      <c r="E81" s="225"/>
      <c r="F81" s="225"/>
      <c r="G81" s="225"/>
      <c r="H81" s="226"/>
      <c r="I81" s="88">
        <v>1</v>
      </c>
    </row>
    <row r="82" spans="1:9" ht="13.5" thickBot="1">
      <c r="A82" s="199"/>
      <c r="B82" s="199"/>
      <c r="C82" s="199"/>
      <c r="D82" s="199"/>
      <c r="E82" s="199"/>
      <c r="F82" s="199"/>
      <c r="G82" s="199"/>
      <c r="H82" s="199"/>
      <c r="I82" s="199"/>
    </row>
    <row r="83" spans="1:9" ht="13.5" thickBot="1">
      <c r="A83" s="227" t="s">
        <v>224</v>
      </c>
      <c r="B83" s="228"/>
      <c r="C83" s="228"/>
      <c r="D83" s="228"/>
      <c r="E83" s="228"/>
      <c r="F83" s="228"/>
      <c r="G83" s="228"/>
      <c r="H83" s="228"/>
      <c r="I83" s="229"/>
    </row>
    <row r="84" spans="1:9" ht="12.75">
      <c r="A84" s="255" t="s">
        <v>131</v>
      </c>
      <c r="B84" s="256"/>
      <c r="C84" s="256"/>
      <c r="D84" s="256"/>
      <c r="E84" s="256"/>
      <c r="F84" s="256"/>
      <c r="G84" s="256"/>
      <c r="H84" s="257"/>
      <c r="I84" s="70">
        <f>IF(I65+I75&lt;&gt;0,(I66+I76)/(I65+I75),"0")</f>
        <v>34.76724137931034</v>
      </c>
    </row>
    <row r="85" spans="1:9" ht="12.75">
      <c r="A85" s="240" t="s">
        <v>234</v>
      </c>
      <c r="B85" s="201"/>
      <c r="C85" s="201"/>
      <c r="D85" s="201"/>
      <c r="E85" s="201"/>
      <c r="F85" s="201"/>
      <c r="G85" s="201"/>
      <c r="H85" s="202"/>
      <c r="I85" s="71">
        <f>IF(I36&lt;&gt;0,(I65+I75)/I36,"0")</f>
        <v>2.9</v>
      </c>
    </row>
    <row r="86" spans="1:9" ht="12.75">
      <c r="A86" s="240" t="s">
        <v>235</v>
      </c>
      <c r="B86" s="201"/>
      <c r="C86" s="201"/>
      <c r="D86" s="201"/>
      <c r="E86" s="201"/>
      <c r="F86" s="201"/>
      <c r="G86" s="201"/>
      <c r="H86" s="202"/>
      <c r="I86" s="71">
        <f>IF(I36&lt;&gt;0,(I76+I66)/I36,"0")</f>
        <v>100.825</v>
      </c>
    </row>
    <row r="87" spans="1:9" ht="12.75">
      <c r="A87" s="292" t="s">
        <v>236</v>
      </c>
      <c r="B87" s="292"/>
      <c r="C87" s="292"/>
      <c r="D87" s="292"/>
      <c r="E87" s="292"/>
      <c r="F87" s="292"/>
      <c r="G87" s="292"/>
      <c r="H87" s="292"/>
      <c r="I87" s="71">
        <f>IF(I36&lt;&gt;0,(I67+I77)/I36,"0")</f>
        <v>15.933249999999997</v>
      </c>
    </row>
    <row r="88" spans="1:9" ht="12.75">
      <c r="A88" s="274" t="s">
        <v>237</v>
      </c>
      <c r="B88" s="274"/>
      <c r="C88" s="274"/>
      <c r="D88" s="274"/>
      <c r="E88" s="274"/>
      <c r="F88" s="274"/>
      <c r="G88" s="274"/>
      <c r="H88" s="274"/>
      <c r="I88" s="71">
        <f>IF(I36&lt;&gt;0,(I68+I78)/15/I36,"0-docente")</f>
        <v>11.656666666666666</v>
      </c>
    </row>
    <row r="89" spans="1:9" ht="13.5" thickBot="1">
      <c r="A89" s="331"/>
      <c r="B89" s="331"/>
      <c r="C89" s="331"/>
      <c r="D89" s="331"/>
      <c r="E89" s="331"/>
      <c r="F89" s="331"/>
      <c r="G89" s="331"/>
      <c r="H89" s="331"/>
      <c r="I89" s="331"/>
    </row>
    <row r="90" spans="1:9" ht="13.5" thickBot="1">
      <c r="A90" s="227" t="s">
        <v>225</v>
      </c>
      <c r="B90" s="228"/>
      <c r="C90" s="228"/>
      <c r="D90" s="228"/>
      <c r="E90" s="228"/>
      <c r="F90" s="228"/>
      <c r="G90" s="228"/>
      <c r="H90" s="228"/>
      <c r="I90" s="229"/>
    </row>
    <row r="91" spans="1:9" ht="13.5" thickBot="1">
      <c r="A91" s="332" t="s">
        <v>132</v>
      </c>
      <c r="B91" s="228"/>
      <c r="C91" s="228"/>
      <c r="D91" s="333"/>
      <c r="E91" s="142" t="s">
        <v>133</v>
      </c>
      <c r="F91" s="334" t="s">
        <v>134</v>
      </c>
      <c r="G91" s="335"/>
      <c r="H91" s="334" t="s">
        <v>135</v>
      </c>
      <c r="I91" s="335"/>
    </row>
    <row r="92" spans="1:9" ht="12.75">
      <c r="A92" s="336" t="s">
        <v>136</v>
      </c>
      <c r="B92" s="256"/>
      <c r="C92" s="256"/>
      <c r="D92" s="257"/>
      <c r="E92" s="75">
        <f>SUM('[1]p1'!J62,'[1]p2'!J62,'[1]p3'!J62,'[1]p4'!J62,'[1]p5'!J62,'[1]p6'!J62,'[1]p7'!J62,'[1]p8'!J62,'[1]p9'!J62,'[1]p10'!J62,'[1]p11'!J62,'[1]p12'!J62,'[1]p13'!J62,'[1]p14'!J62,'[1]p15'!J62,'[1]p16'!J62,'[1]p17'!J62,'[1]p18'!J62,'[1]p19'!J62,'[1]p20'!J62,'[1]p21'!J62,'[1]p22'!J62,'[1]p23'!J62,'[1]p24'!J62,'[1]p25'!J62)+SUM('[1]p26'!J62,'[1]p27'!J62,'[1]p28'!J62,'[1]p29'!J62,'[1]p30'!J62,'[1]p31'!J62,'[1]p32'!J62,'[1]p33'!J62,'[1]p34'!J62,'[1]p35'!J62,'[1]p36'!J62,'[1]p37'!J62,'[1]p38'!J62,'[1]p39'!J62,'[1]p40'!J62,'[1]p41'!J62,'[1]p42'!J62,'[1]p43'!J62,'[1]p44'!J62,'[1]p45'!J62,'[1]p46'!J62,'[1]p47'!J62,'[1]p48'!J62,'[1]p49'!J62,'[1]p50'!J62)</f>
        <v>2264</v>
      </c>
      <c r="F92" s="337">
        <f>IF(E96&lt;&gt;0,E92/E96,"0-Aluno")</f>
        <v>0.5664248186139604</v>
      </c>
      <c r="G92" s="338"/>
      <c r="H92" s="239">
        <f>IF(E92+E93&lt;&gt;0,E92/(E92+E93),"0-Aluno")</f>
        <v>0.6684381458517863</v>
      </c>
      <c r="I92" s="239"/>
    </row>
    <row r="93" spans="1:9" ht="12.75">
      <c r="A93" s="200" t="s">
        <v>137</v>
      </c>
      <c r="B93" s="201"/>
      <c r="C93" s="201"/>
      <c r="D93" s="202"/>
      <c r="E93" s="76">
        <f>SUM('[1]p1'!L62,'[1]p2'!L62,'[1]p3'!L62,'[1]p4'!L62,'[1]p5'!L62,'[1]p6'!L62,'[1]p7'!L62,'[1]p8'!L62,'[1]p9'!L62,'[1]p10'!L62,'[1]p11'!L62,'[1]p12'!L62,'[1]p13'!L62,'[1]p14'!L62,'[1]p15'!L62,'[1]p16'!L62,'[1]p17'!L62,'[1]p18'!L62,'[1]p19'!L62,'[1]p20'!L62,'[1]p21'!L62,'[1]p22'!L62,'[1]p23'!L62,'[1]p24'!L62,'[1]p25'!L62)+SUM('[1]p26'!L62,'[1]p27'!L62,'[1]p28'!L62,'[1]p29'!L62,'[1]p30'!L62,'[1]p31'!L62,'[1]p32'!L62,'[1]p33'!L62,'[1]p34'!L62,'[1]p35'!L62,'[1]p36'!L62,'[1]p37'!L62,'[1]p38'!L62,'[1]p39'!L62,'[1]p40'!L62,'[1]p41'!L62,'[1]p42'!L62,'[1]p43'!L62,'[1]p44'!L62,'[1]p45'!L62,'[1]p46'!L62,'[1]p47'!L62,'[1]p48'!L62,'[1]p49'!L62,'[1]p50'!L62)</f>
        <v>1123</v>
      </c>
      <c r="F93" s="339">
        <f>IF(E96&lt;&gt;0,E93/E96,"0-Aluno")</f>
        <v>0.28096072054040533</v>
      </c>
      <c r="G93" s="188"/>
      <c r="H93" s="188">
        <f>IF(E92+E93&lt;&gt;0,E93/(E92+E93),"0-Aluno")</f>
        <v>0.33156185414821376</v>
      </c>
      <c r="I93" s="188"/>
    </row>
    <row r="94" spans="1:9" ht="12.75">
      <c r="A94" s="200" t="s">
        <v>138</v>
      </c>
      <c r="B94" s="201"/>
      <c r="C94" s="201"/>
      <c r="D94" s="202"/>
      <c r="E94" s="77">
        <f>SUM('[1]p1'!K62,'[1]p2'!K62,'[1]p3'!K62,'[1]p4'!K62,'[1]p5'!K62,'[1]p6'!K62,'[1]p7'!K62,'[1]p8'!K62,'[1]p9'!K62,'[1]p10'!K62,'[1]p11'!K62,'[1]p12'!K62,'[1]p13'!K62,'[1]p14'!K62,'[1]p15'!K62,'[1]p16'!K62,'[1]p17'!K62,'[1]p18'!K62,'[1]p19'!K62,'[1]p20'!K62,'[1]p21'!K62,'[1]p22'!K62,'[1]p23'!K62,'[1]p24'!K62,'[1]p25'!K62)+SUM('[1]p26'!K62,'[1]p27'!K62,'[1]p28'!K62,'[1]p29'!K62,'[1]p30'!K62,'[1]p31'!K62,'[1]p32'!K62,'[1]p33'!K62,'[1]p34'!K62,'[1]p35'!K62,'[1]p36'!K62,'[1]p37'!K62,'[1]p38'!K62,'[1]p39'!K62,'[1]p40'!K62,'[1]p41'!K62,'[1]p42'!K62,'[1]p43'!K62,'[1]p44'!K62,'[1]p45'!K62,'[1]p46'!K62,'[1]p47'!K62,'[1]p48'!K62,'[1]p49'!K62,'[1]p50'!K62)</f>
        <v>610</v>
      </c>
      <c r="F94" s="339">
        <f>IF(E96&lt;&gt;0,E94/E96,"0-Aluno")</f>
        <v>0.15261446084563424</v>
      </c>
      <c r="G94" s="188"/>
      <c r="H94" s="189" t="s">
        <v>7</v>
      </c>
      <c r="I94" s="190"/>
    </row>
    <row r="95" spans="1:9" ht="13.5" thickBot="1">
      <c r="A95" s="224" t="s">
        <v>139</v>
      </c>
      <c r="B95" s="225"/>
      <c r="C95" s="225"/>
      <c r="D95" s="226"/>
      <c r="E95" s="78">
        <f>E93+E94</f>
        <v>1733</v>
      </c>
      <c r="F95" s="340">
        <f>IF(E96&lt;&gt;0,E95/E96,"0-Aluno")</f>
        <v>0.4335751813860395</v>
      </c>
      <c r="G95" s="341"/>
      <c r="H95" s="342" t="s">
        <v>7</v>
      </c>
      <c r="I95" s="343"/>
    </row>
    <row r="96" spans="1:9" ht="13.5" thickBot="1">
      <c r="A96" s="224" t="s">
        <v>286</v>
      </c>
      <c r="B96" s="225"/>
      <c r="C96" s="225"/>
      <c r="D96" s="226"/>
      <c r="E96" s="78">
        <f>E92+E95</f>
        <v>3997</v>
      </c>
      <c r="F96" s="340">
        <f>IF(E96&lt;&gt;0,F92+F95,"0-aluno")</f>
        <v>1</v>
      </c>
      <c r="G96" s="341"/>
      <c r="H96" s="341">
        <f>IF(E96&lt;&gt;0,H92+H93,"0-Aluno")</f>
        <v>1</v>
      </c>
      <c r="I96" s="341"/>
    </row>
    <row r="97" spans="1:9" ht="14.25" customHeight="1" thickBot="1">
      <c r="A97" s="183"/>
      <c r="B97" s="183"/>
      <c r="C97" s="183"/>
      <c r="D97" s="183"/>
      <c r="E97" s="183"/>
      <c r="F97" s="183"/>
      <c r="G97" s="183"/>
      <c r="H97" s="183"/>
      <c r="I97" s="183"/>
    </row>
    <row r="98" spans="1:9" ht="13.5" thickBot="1">
      <c r="A98" s="227" t="s">
        <v>226</v>
      </c>
      <c r="B98" s="228"/>
      <c r="C98" s="228"/>
      <c r="D98" s="228"/>
      <c r="E98" s="228"/>
      <c r="F98" s="228"/>
      <c r="G98" s="228"/>
      <c r="H98" s="228"/>
      <c r="I98" s="229"/>
    </row>
    <row r="99" spans="1:9" ht="13.5" thickBot="1">
      <c r="A99" s="332" t="s">
        <v>132</v>
      </c>
      <c r="B99" s="228"/>
      <c r="C99" s="228"/>
      <c r="D99" s="333"/>
      <c r="E99" s="142" t="s">
        <v>133</v>
      </c>
      <c r="F99" s="344" t="s">
        <v>134</v>
      </c>
      <c r="G99" s="345"/>
      <c r="H99" s="334" t="s">
        <v>135</v>
      </c>
      <c r="I99" s="335"/>
    </row>
    <row r="100" spans="1:9" ht="12.75">
      <c r="A100" s="336" t="s">
        <v>136</v>
      </c>
      <c r="B100" s="256"/>
      <c r="C100" s="256"/>
      <c r="D100" s="257"/>
      <c r="E100" s="79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28</v>
      </c>
      <c r="F100" s="187">
        <f>IF(E104&lt;&gt;0,E100/E104,"0-Aluno")</f>
        <v>0.7777777777777778</v>
      </c>
      <c r="G100" s="188"/>
      <c r="H100" s="239">
        <f>IF(E100+E101&lt;&gt;0,E100/(E100+E101),"0-Aluno")</f>
        <v>0.8235294117647058</v>
      </c>
      <c r="I100" s="239"/>
    </row>
    <row r="101" spans="1:9" ht="12.75">
      <c r="A101" s="200" t="s">
        <v>137</v>
      </c>
      <c r="B101" s="201"/>
      <c r="C101" s="201"/>
      <c r="D101" s="202"/>
      <c r="E101" s="80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6</v>
      </c>
      <c r="F101" s="187">
        <f>IF(E104&lt;&gt;0,E101/E104,"0-Aluno")</f>
        <v>0.16666666666666666</v>
      </c>
      <c r="G101" s="188"/>
      <c r="H101" s="239">
        <f>IF(E100+E101&lt;&gt;0,E101/(E100+E101),"0-Aluno")</f>
        <v>0.17647058823529413</v>
      </c>
      <c r="I101" s="239"/>
    </row>
    <row r="102" spans="1:9" ht="12.75">
      <c r="A102" s="200" t="s">
        <v>138</v>
      </c>
      <c r="B102" s="201"/>
      <c r="C102" s="201"/>
      <c r="D102" s="202"/>
      <c r="E102" s="80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2</v>
      </c>
      <c r="F102" s="187">
        <f>IF(E104&lt;&gt;0,E102/E104,"0-Aluno")</f>
        <v>0.05555555555555555</v>
      </c>
      <c r="G102" s="188"/>
      <c r="H102" s="189" t="s">
        <v>7</v>
      </c>
      <c r="I102" s="190"/>
    </row>
    <row r="103" spans="1:9" ht="13.5" thickBot="1">
      <c r="A103" s="224" t="s">
        <v>139</v>
      </c>
      <c r="B103" s="225"/>
      <c r="C103" s="225"/>
      <c r="D103" s="226"/>
      <c r="E103" s="78">
        <f>E101+E102</f>
        <v>8</v>
      </c>
      <c r="F103" s="222">
        <f>IF(E104&lt;&gt;0,E103/E104,"0-Aluno")</f>
        <v>0.2222222222222222</v>
      </c>
      <c r="G103" s="223"/>
      <c r="H103" s="189" t="s">
        <v>7</v>
      </c>
      <c r="I103" s="190"/>
    </row>
    <row r="104" spans="1:9" ht="13.5" thickBot="1">
      <c r="A104" s="224" t="s">
        <v>286</v>
      </c>
      <c r="B104" s="225"/>
      <c r="C104" s="225"/>
      <c r="D104" s="226"/>
      <c r="E104" s="78">
        <f>E100+E103</f>
        <v>36</v>
      </c>
      <c r="F104" s="346">
        <f>IF(E104&lt;&gt;0,F100+F103,"0-Aluno")</f>
        <v>1</v>
      </c>
      <c r="G104" s="347"/>
      <c r="H104" s="341">
        <f>IF(E104&lt;&gt;0,H100+H101,"0-Aluno")</f>
        <v>1</v>
      </c>
      <c r="I104" s="341"/>
    </row>
    <row r="105" spans="1:9" ht="14.25" customHeight="1" thickBot="1">
      <c r="A105" s="183"/>
      <c r="B105" s="183"/>
      <c r="C105" s="183"/>
      <c r="D105" s="183"/>
      <c r="E105" s="183"/>
      <c r="F105" s="183"/>
      <c r="G105" s="183"/>
      <c r="H105" s="183"/>
      <c r="I105" s="183"/>
    </row>
    <row r="106" spans="1:9" ht="13.5" thickBot="1">
      <c r="A106" s="227" t="s">
        <v>227</v>
      </c>
      <c r="B106" s="228"/>
      <c r="C106" s="228"/>
      <c r="D106" s="228"/>
      <c r="E106" s="228"/>
      <c r="F106" s="228"/>
      <c r="G106" s="228"/>
      <c r="H106" s="228"/>
      <c r="I106" s="229"/>
    </row>
    <row r="107" spans="1:9" ht="13.5" thickBot="1">
      <c r="A107" s="230" t="s">
        <v>132</v>
      </c>
      <c r="B107" s="231"/>
      <c r="C107" s="231"/>
      <c r="D107" s="231"/>
      <c r="E107" s="231"/>
      <c r="F107" s="231"/>
      <c r="G107" s="231"/>
      <c r="H107" s="232"/>
      <c r="I107" s="143" t="s">
        <v>140</v>
      </c>
    </row>
    <row r="108" spans="1:9" ht="12.75">
      <c r="A108" s="233" t="s">
        <v>141</v>
      </c>
      <c r="B108" s="234"/>
      <c r="C108" s="234"/>
      <c r="D108" s="234"/>
      <c r="E108" s="234"/>
      <c r="F108" s="234"/>
      <c r="G108" s="234"/>
      <c r="H108" s="235"/>
      <c r="I108" s="94">
        <v>2</v>
      </c>
    </row>
    <row r="109" spans="1:9" ht="12.75">
      <c r="A109" s="203" t="s">
        <v>142</v>
      </c>
      <c r="B109" s="204"/>
      <c r="C109" s="204"/>
      <c r="D109" s="204"/>
      <c r="E109" s="204"/>
      <c r="F109" s="204"/>
      <c r="G109" s="204"/>
      <c r="H109" s="186"/>
      <c r="I109" s="93">
        <v>17</v>
      </c>
    </row>
    <row r="110" spans="1:9" ht="12.75">
      <c r="A110" s="203" t="s">
        <v>143</v>
      </c>
      <c r="B110" s="204"/>
      <c r="C110" s="204"/>
      <c r="D110" s="204"/>
      <c r="E110" s="204"/>
      <c r="F110" s="204"/>
      <c r="G110" s="204"/>
      <c r="H110" s="186"/>
      <c r="I110" s="93">
        <v>0</v>
      </c>
    </row>
    <row r="111" spans="1:9" ht="12.75">
      <c r="A111" s="203" t="s">
        <v>144</v>
      </c>
      <c r="B111" s="204"/>
      <c r="C111" s="204"/>
      <c r="D111" s="204"/>
      <c r="E111" s="204"/>
      <c r="F111" s="204"/>
      <c r="G111" s="204"/>
      <c r="H111" s="186"/>
      <c r="I111" s="93">
        <v>9</v>
      </c>
    </row>
    <row r="112" spans="1:9" ht="12.75">
      <c r="A112" s="203" t="s">
        <v>299</v>
      </c>
      <c r="B112" s="204"/>
      <c r="C112" s="204"/>
      <c r="D112" s="204"/>
      <c r="E112" s="204"/>
      <c r="F112" s="204"/>
      <c r="G112" s="204"/>
      <c r="H112" s="186"/>
      <c r="I112" s="93">
        <v>4</v>
      </c>
    </row>
    <row r="113" spans="1:9" ht="12.75">
      <c r="A113" s="203" t="s">
        <v>300</v>
      </c>
      <c r="B113" s="204"/>
      <c r="C113" s="204"/>
      <c r="D113" s="204"/>
      <c r="E113" s="204"/>
      <c r="F113" s="204"/>
      <c r="G113" s="204"/>
      <c r="H113" s="186"/>
      <c r="I113" s="93">
        <v>1</v>
      </c>
    </row>
    <row r="114" spans="1:9" ht="12.75">
      <c r="A114" s="203" t="s">
        <v>145</v>
      </c>
      <c r="B114" s="204"/>
      <c r="C114" s="204"/>
      <c r="D114" s="204"/>
      <c r="E114" s="204"/>
      <c r="F114" s="204"/>
      <c r="G114" s="204"/>
      <c r="H114" s="186"/>
      <c r="I114" s="93">
        <v>1</v>
      </c>
    </row>
    <row r="115" spans="1:9" ht="12.75">
      <c r="A115" s="203" t="s">
        <v>50</v>
      </c>
      <c r="B115" s="204"/>
      <c r="C115" s="204"/>
      <c r="D115" s="204"/>
      <c r="E115" s="204"/>
      <c r="F115" s="204"/>
      <c r="G115" s="204"/>
      <c r="H115" s="186"/>
      <c r="I115" s="93">
        <v>19</v>
      </c>
    </row>
    <row r="116" spans="1:9" ht="12.75">
      <c r="A116" s="203" t="s">
        <v>146</v>
      </c>
      <c r="B116" s="204"/>
      <c r="C116" s="204"/>
      <c r="D116" s="204"/>
      <c r="E116" s="204"/>
      <c r="F116" s="204"/>
      <c r="G116" s="204"/>
      <c r="H116" s="186"/>
      <c r="I116" s="93">
        <v>4</v>
      </c>
    </row>
    <row r="117" spans="1:9" ht="12.75">
      <c r="A117" s="203" t="s">
        <v>147</v>
      </c>
      <c r="B117" s="204"/>
      <c r="C117" s="204"/>
      <c r="D117" s="204"/>
      <c r="E117" s="204"/>
      <c r="F117" s="204"/>
      <c r="G117" s="204"/>
      <c r="H117" s="186"/>
      <c r="I117" s="93">
        <v>0</v>
      </c>
    </row>
    <row r="118" spans="1:9" ht="12.75">
      <c r="A118" s="203" t="s">
        <v>287</v>
      </c>
      <c r="B118" s="204"/>
      <c r="C118" s="204"/>
      <c r="D118" s="204"/>
      <c r="E118" s="204"/>
      <c r="F118" s="204"/>
      <c r="G118" s="204"/>
      <c r="H118" s="186"/>
      <c r="I118" s="93">
        <v>0</v>
      </c>
    </row>
    <row r="119" spans="1:9" ht="12.75">
      <c r="A119" s="203" t="s">
        <v>148</v>
      </c>
      <c r="B119" s="204"/>
      <c r="C119" s="204"/>
      <c r="D119" s="204"/>
      <c r="E119" s="204"/>
      <c r="F119" s="204"/>
      <c r="G119" s="204"/>
      <c r="H119" s="186"/>
      <c r="I119" s="93">
        <v>1</v>
      </c>
    </row>
    <row r="120" spans="1:9" ht="12.75">
      <c r="A120" s="203" t="s">
        <v>149</v>
      </c>
      <c r="B120" s="204"/>
      <c r="C120" s="204"/>
      <c r="D120" s="204"/>
      <c r="E120" s="204"/>
      <c r="F120" s="204"/>
      <c r="G120" s="204"/>
      <c r="H120" s="186"/>
      <c r="I120" s="93">
        <v>5</v>
      </c>
    </row>
    <row r="121" spans="1:9" ht="13.5" thickBot="1">
      <c r="A121" s="242" t="s">
        <v>18</v>
      </c>
      <c r="B121" s="243"/>
      <c r="C121" s="243"/>
      <c r="D121" s="243"/>
      <c r="E121" s="243"/>
      <c r="F121" s="243"/>
      <c r="G121" s="243"/>
      <c r="H121" s="244"/>
      <c r="I121" s="84">
        <f>SUM(I108:J120)</f>
        <v>63</v>
      </c>
    </row>
    <row r="122" spans="1:9" ht="11.25" customHeight="1" thickBot="1">
      <c r="A122" s="183"/>
      <c r="B122" s="183"/>
      <c r="C122" s="183"/>
      <c r="D122" s="183"/>
      <c r="E122" s="183"/>
      <c r="F122" s="183"/>
      <c r="G122" s="183"/>
      <c r="H122" s="183"/>
      <c r="I122" s="183"/>
    </row>
    <row r="123" spans="1:9" ht="13.5" thickBot="1">
      <c r="A123" s="227" t="s">
        <v>228</v>
      </c>
      <c r="B123" s="228"/>
      <c r="C123" s="228"/>
      <c r="D123" s="228"/>
      <c r="E123" s="228"/>
      <c r="F123" s="228"/>
      <c r="G123" s="228"/>
      <c r="H123" s="228"/>
      <c r="I123" s="229"/>
    </row>
    <row r="124" spans="1:9" ht="13.5" thickBot="1">
      <c r="A124" s="245" t="s">
        <v>132</v>
      </c>
      <c r="B124" s="246"/>
      <c r="C124" s="246"/>
      <c r="D124" s="246"/>
      <c r="E124" s="246"/>
      <c r="F124" s="246"/>
      <c r="G124" s="246"/>
      <c r="H124" s="247"/>
      <c r="I124" s="143" t="s">
        <v>105</v>
      </c>
    </row>
    <row r="125" spans="1:9" ht="12.75">
      <c r="A125" s="248" t="s">
        <v>56</v>
      </c>
      <c r="B125" s="249"/>
      <c r="C125" s="249"/>
      <c r="D125" s="249"/>
      <c r="E125" s="249"/>
      <c r="F125" s="249"/>
      <c r="G125" s="249"/>
      <c r="H125" s="250"/>
      <c r="I125" s="89">
        <v>27</v>
      </c>
    </row>
    <row r="126" spans="1:9" ht="12.75">
      <c r="A126" s="251" t="s">
        <v>57</v>
      </c>
      <c r="B126" s="219"/>
      <c r="C126" s="219"/>
      <c r="D126" s="219"/>
      <c r="E126" s="219"/>
      <c r="F126" s="219"/>
      <c r="G126" s="219"/>
      <c r="H126" s="252"/>
      <c r="I126" s="90">
        <v>7</v>
      </c>
    </row>
    <row r="127" spans="1:9" ht="12.75">
      <c r="A127" s="251" t="s">
        <v>209</v>
      </c>
      <c r="B127" s="219"/>
      <c r="C127" s="219"/>
      <c r="D127" s="219"/>
      <c r="E127" s="219"/>
      <c r="F127" s="219"/>
      <c r="G127" s="219"/>
      <c r="H127" s="252"/>
      <c r="I127" s="90">
        <v>3</v>
      </c>
    </row>
    <row r="128" spans="1:9" ht="13.5" thickBot="1">
      <c r="A128" s="251" t="s">
        <v>58</v>
      </c>
      <c r="B128" s="219"/>
      <c r="C128" s="219"/>
      <c r="D128" s="219"/>
      <c r="E128" s="219"/>
      <c r="F128" s="219"/>
      <c r="G128" s="219"/>
      <c r="H128" s="252"/>
      <c r="I128" s="90">
        <v>17</v>
      </c>
    </row>
    <row r="129" spans="1:9" ht="13.5" customHeight="1" thickBot="1">
      <c r="A129" s="183"/>
      <c r="B129" s="183"/>
      <c r="C129" s="183"/>
      <c r="D129" s="183"/>
      <c r="E129" s="183"/>
      <c r="F129" s="183"/>
      <c r="G129" s="183"/>
      <c r="H129" s="183"/>
      <c r="I129" s="183"/>
    </row>
    <row r="130" spans="1:9" ht="13.5" thickBot="1">
      <c r="A130" s="227" t="s">
        <v>229</v>
      </c>
      <c r="B130" s="228"/>
      <c r="C130" s="228"/>
      <c r="D130" s="228"/>
      <c r="E130" s="228"/>
      <c r="F130" s="228"/>
      <c r="G130" s="228"/>
      <c r="H130" s="228"/>
      <c r="I130" s="229"/>
    </row>
    <row r="131" spans="1:9" ht="13.5" thickBot="1">
      <c r="A131" s="245" t="s">
        <v>132</v>
      </c>
      <c r="B131" s="246"/>
      <c r="C131" s="246"/>
      <c r="D131" s="246"/>
      <c r="E131" s="246"/>
      <c r="F131" s="246"/>
      <c r="G131" s="246"/>
      <c r="H131" s="247"/>
      <c r="I131" s="144" t="s">
        <v>105</v>
      </c>
    </row>
    <row r="132" spans="1:9" ht="12.75">
      <c r="A132" s="248" t="s">
        <v>59</v>
      </c>
      <c r="B132" s="249"/>
      <c r="C132" s="249"/>
      <c r="D132" s="249"/>
      <c r="E132" s="249"/>
      <c r="F132" s="249"/>
      <c r="G132" s="249"/>
      <c r="H132" s="250"/>
      <c r="I132" s="109">
        <v>4</v>
      </c>
    </row>
    <row r="133" spans="1:9" ht="12.75">
      <c r="A133" s="251" t="s">
        <v>57</v>
      </c>
      <c r="B133" s="219"/>
      <c r="C133" s="219"/>
      <c r="D133" s="219"/>
      <c r="E133" s="219"/>
      <c r="F133" s="219"/>
      <c r="G133" s="219"/>
      <c r="H133" s="252"/>
      <c r="I133" s="110">
        <v>4</v>
      </c>
    </row>
    <row r="134" spans="1:9" ht="12.75">
      <c r="A134" s="251" t="s">
        <v>60</v>
      </c>
      <c r="B134" s="219"/>
      <c r="C134" s="219"/>
      <c r="D134" s="219"/>
      <c r="E134" s="219"/>
      <c r="F134" s="219"/>
      <c r="G134" s="219"/>
      <c r="H134" s="252"/>
      <c r="I134" s="110">
        <v>6</v>
      </c>
    </row>
    <row r="135" spans="1:9" ht="12.75" customHeight="1" thickBot="1">
      <c r="A135" s="367" t="s">
        <v>61</v>
      </c>
      <c r="B135" s="368"/>
      <c r="C135" s="368"/>
      <c r="D135" s="368"/>
      <c r="E135" s="368"/>
      <c r="F135" s="368"/>
      <c r="G135" s="368"/>
      <c r="H135" s="369"/>
      <c r="I135" s="146">
        <v>250000</v>
      </c>
    </row>
    <row r="136" spans="1:13" ht="13.5" customHeight="1" thickBot="1">
      <c r="A136" s="221"/>
      <c r="B136" s="221"/>
      <c r="C136" s="221"/>
      <c r="D136" s="221"/>
      <c r="E136" s="221"/>
      <c r="F136" s="221"/>
      <c r="G136" s="221"/>
      <c r="H136" s="221"/>
      <c r="I136" s="221"/>
      <c r="J136" s="149"/>
      <c r="K136" s="149"/>
      <c r="L136" s="149"/>
      <c r="M136" s="149"/>
    </row>
    <row r="137" spans="1:9" ht="12.75" hidden="1">
      <c r="A137" s="150"/>
      <c r="B137" s="150"/>
      <c r="C137" s="150"/>
      <c r="D137" s="150"/>
      <c r="E137" s="150"/>
      <c r="F137" s="150"/>
      <c r="G137" s="150"/>
      <c r="H137" s="150"/>
      <c r="I137" s="150"/>
    </row>
    <row r="138" spans="1:9" ht="12.75" hidden="1">
      <c r="A138" s="150"/>
      <c r="B138" s="150"/>
      <c r="C138" s="150"/>
      <c r="D138" s="150"/>
      <c r="E138" s="150"/>
      <c r="F138" s="150"/>
      <c r="G138" s="150"/>
      <c r="H138" s="150"/>
      <c r="I138" s="150"/>
    </row>
    <row r="139" spans="1:9" ht="12.75" hidden="1">
      <c r="A139" s="150"/>
      <c r="B139" s="150"/>
      <c r="C139" s="150"/>
      <c r="D139" s="150"/>
      <c r="E139" s="150"/>
      <c r="F139" s="150"/>
      <c r="G139" s="150"/>
      <c r="H139" s="150"/>
      <c r="I139" s="150"/>
    </row>
    <row r="140" spans="1:9" ht="12.75" hidden="1">
      <c r="A140" s="150"/>
      <c r="B140" s="150"/>
      <c r="C140" s="150"/>
      <c r="D140" s="150"/>
      <c r="E140" s="150"/>
      <c r="F140" s="150"/>
      <c r="G140" s="150"/>
      <c r="H140" s="150"/>
      <c r="I140" s="150"/>
    </row>
    <row r="141" spans="1:9" ht="12.75" hidden="1">
      <c r="A141" s="150"/>
      <c r="B141" s="150"/>
      <c r="C141" s="150"/>
      <c r="D141" s="150"/>
      <c r="E141" s="150"/>
      <c r="F141" s="150"/>
      <c r="G141" s="150"/>
      <c r="H141" s="150"/>
      <c r="I141" s="150"/>
    </row>
    <row r="142" spans="1:9" ht="13.5" thickBot="1">
      <c r="A142" s="227" t="s">
        <v>230</v>
      </c>
      <c r="B142" s="228"/>
      <c r="C142" s="228"/>
      <c r="D142" s="228"/>
      <c r="E142" s="228"/>
      <c r="F142" s="228"/>
      <c r="G142" s="228"/>
      <c r="H142" s="228"/>
      <c r="I142" s="229"/>
    </row>
    <row r="143" spans="1:9" ht="13.5" thickBot="1">
      <c r="A143" s="181" t="s">
        <v>132</v>
      </c>
      <c r="B143" s="199"/>
      <c r="C143" s="199"/>
      <c r="D143" s="199"/>
      <c r="E143" s="199"/>
      <c r="F143" s="199"/>
      <c r="G143" s="199"/>
      <c r="H143" s="182"/>
      <c r="I143" s="145" t="s">
        <v>105</v>
      </c>
    </row>
    <row r="144" spans="1:9" ht="12.75">
      <c r="A144" s="365" t="s">
        <v>296</v>
      </c>
      <c r="B144" s="249"/>
      <c r="C144" s="249"/>
      <c r="D144" s="249"/>
      <c r="E144" s="249"/>
      <c r="F144" s="249"/>
      <c r="G144" s="249"/>
      <c r="H144" s="366"/>
      <c r="I144" s="151">
        <v>1</v>
      </c>
    </row>
    <row r="145" spans="1:9" ht="12.75">
      <c r="A145" s="218" t="s">
        <v>295</v>
      </c>
      <c r="B145" s="219"/>
      <c r="C145" s="219"/>
      <c r="D145" s="219"/>
      <c r="E145" s="219"/>
      <c r="F145" s="219"/>
      <c r="G145" s="219"/>
      <c r="H145" s="220"/>
      <c r="I145" s="152">
        <v>2</v>
      </c>
    </row>
    <row r="146" spans="1:9" ht="12.75">
      <c r="A146" s="218" t="s">
        <v>150</v>
      </c>
      <c r="B146" s="219"/>
      <c r="C146" s="219"/>
      <c r="D146" s="219"/>
      <c r="E146" s="219"/>
      <c r="F146" s="219"/>
      <c r="G146" s="219"/>
      <c r="H146" s="220"/>
      <c r="I146" s="152">
        <v>10</v>
      </c>
    </row>
    <row r="147" spans="1:9" ht="12.75">
      <c r="A147" s="218" t="s">
        <v>54</v>
      </c>
      <c r="B147" s="219"/>
      <c r="C147" s="219"/>
      <c r="D147" s="219"/>
      <c r="E147" s="219"/>
      <c r="F147" s="219"/>
      <c r="G147" s="219"/>
      <c r="H147" s="220"/>
      <c r="I147" s="152">
        <v>1</v>
      </c>
    </row>
    <row r="148" spans="1:9" ht="12.75">
      <c r="A148" s="218" t="s">
        <v>291</v>
      </c>
      <c r="B148" s="219"/>
      <c r="C148" s="219"/>
      <c r="D148" s="219"/>
      <c r="E148" s="219"/>
      <c r="F148" s="219"/>
      <c r="G148" s="219"/>
      <c r="H148" s="220"/>
      <c r="I148" s="152">
        <v>7</v>
      </c>
    </row>
    <row r="149" spans="1:9" ht="12.75">
      <c r="A149" s="218" t="s">
        <v>210</v>
      </c>
      <c r="B149" s="219"/>
      <c r="C149" s="219"/>
      <c r="D149" s="219"/>
      <c r="E149" s="219"/>
      <c r="F149" s="219"/>
      <c r="G149" s="219"/>
      <c r="H149" s="220"/>
      <c r="I149" s="152">
        <v>8</v>
      </c>
    </row>
    <row r="150" spans="1:9" ht="12.75">
      <c r="A150" s="218" t="s">
        <v>211</v>
      </c>
      <c r="B150" s="219"/>
      <c r="C150" s="219"/>
      <c r="D150" s="219"/>
      <c r="E150" s="219"/>
      <c r="F150" s="219"/>
      <c r="G150" s="219"/>
      <c r="H150" s="220"/>
      <c r="I150" s="152">
        <v>1</v>
      </c>
    </row>
    <row r="151" spans="1:9" ht="12.75" customHeight="1">
      <c r="A151" s="218" t="s">
        <v>301</v>
      </c>
      <c r="B151" s="219"/>
      <c r="C151" s="219"/>
      <c r="D151" s="219"/>
      <c r="E151" s="219"/>
      <c r="F151" s="219"/>
      <c r="G151" s="219"/>
      <c r="H151" s="220"/>
      <c r="I151" s="152">
        <v>9</v>
      </c>
    </row>
    <row r="152" spans="1:9" ht="12.75">
      <c r="A152" s="218" t="s">
        <v>212</v>
      </c>
      <c r="B152" s="219"/>
      <c r="C152" s="219"/>
      <c r="D152" s="219"/>
      <c r="E152" s="219"/>
      <c r="F152" s="219"/>
      <c r="G152" s="219"/>
      <c r="H152" s="220"/>
      <c r="I152" s="152">
        <v>25</v>
      </c>
    </row>
    <row r="153" spans="1:9" ht="12.75">
      <c r="A153" s="218" t="s">
        <v>293</v>
      </c>
      <c r="B153" s="219"/>
      <c r="C153" s="219"/>
      <c r="D153" s="219"/>
      <c r="E153" s="219"/>
      <c r="F153" s="219"/>
      <c r="G153" s="219"/>
      <c r="H153" s="220"/>
      <c r="I153" s="152">
        <v>42</v>
      </c>
    </row>
    <row r="154" spans="1:9" ht="12.75">
      <c r="A154" s="218" t="s">
        <v>292</v>
      </c>
      <c r="B154" s="219"/>
      <c r="C154" s="219"/>
      <c r="D154" s="219"/>
      <c r="E154" s="219"/>
      <c r="F154" s="219"/>
      <c r="G154" s="219"/>
      <c r="H154" s="220"/>
      <c r="I154" s="152">
        <v>20</v>
      </c>
    </row>
    <row r="155" spans="1:9" ht="13.5" thickBot="1">
      <c r="A155" s="218" t="s">
        <v>294</v>
      </c>
      <c r="B155" s="219"/>
      <c r="C155" s="219"/>
      <c r="D155" s="219"/>
      <c r="E155" s="219"/>
      <c r="F155" s="219"/>
      <c r="G155" s="219"/>
      <c r="H155" s="220"/>
      <c r="I155" s="152">
        <v>9</v>
      </c>
    </row>
    <row r="156" spans="1:9" ht="15" customHeight="1" thickBot="1">
      <c r="A156" s="183"/>
      <c r="B156" s="183"/>
      <c r="C156" s="183"/>
      <c r="D156" s="183"/>
      <c r="E156" s="183"/>
      <c r="F156" s="183"/>
      <c r="G156" s="183"/>
      <c r="H156" s="183"/>
      <c r="I156" s="183"/>
    </row>
    <row r="157" spans="1:9" ht="14.25" thickBot="1" thickTop="1">
      <c r="A157" s="261" t="s">
        <v>231</v>
      </c>
      <c r="B157" s="262"/>
      <c r="C157" s="262"/>
      <c r="D157" s="262"/>
      <c r="E157" s="262"/>
      <c r="F157" s="262"/>
      <c r="G157" s="262"/>
      <c r="H157" s="262"/>
      <c r="I157" s="263"/>
    </row>
    <row r="158" spans="1:9" ht="13.5" customHeight="1" thickBot="1" thickTop="1">
      <c r="A158" s="264"/>
      <c r="B158" s="264"/>
      <c r="C158" s="264"/>
      <c r="D158" s="264"/>
      <c r="E158" s="264"/>
      <c r="F158" s="264"/>
      <c r="G158" s="264"/>
      <c r="H158" s="264"/>
      <c r="I158" s="264"/>
    </row>
    <row r="159" spans="1:9" ht="13.5" thickBot="1">
      <c r="A159" s="352" t="s">
        <v>132</v>
      </c>
      <c r="B159" s="352"/>
      <c r="C159" s="352"/>
      <c r="D159" s="141" t="s">
        <v>15</v>
      </c>
      <c r="E159" s="353" t="s">
        <v>10</v>
      </c>
      <c r="F159" s="353"/>
      <c r="G159" s="353" t="s">
        <v>9</v>
      </c>
      <c r="H159" s="353"/>
      <c r="I159" s="353"/>
    </row>
    <row r="160" spans="1:9" ht="13.5" customHeight="1">
      <c r="A160" s="354" t="s">
        <v>79</v>
      </c>
      <c r="B160" s="355"/>
      <c r="C160" s="356"/>
      <c r="D160" s="81">
        <f>SUM('[1]p1'!L21,'[1]p2'!L21,'[1]p3'!L21,'[1]p4'!L21,'[1]p5'!L21,'[1]p6'!L21,'[1]p7'!L21,'[1]p8'!L21,'[1]p9'!L21,'[1]p10'!L21,'[1]p11'!L21,'[1]p12'!L21,'[1]p13'!L21,'[1]p14'!L21,'[1]p15'!L21,'[1]p16'!L21,'[1]p17'!L21,'[1]p18'!L21,'[1]p19'!L21,'[1]p20'!L21,'[1]p21'!L21,'[1]p22'!L21,'[1]p23'!L21,'[1]p24'!L21,'[1]p25'!L21)+SUM('[1]p26'!L21,'[1]p27'!L21,'[1]p28'!L21,'[1]p29'!L21,'[1]p30'!L21,'[1]p31'!L21,'[1]p32'!L21,'[1]p33'!L21,'[1]p34'!L21,'[1]p35'!L21,'[1]p36'!L21,'[1]p37'!L21,'[1]p38'!L21,'[1]p39'!L21,'[1]p40'!L21,'[1]p41'!L21,'[1]p42'!L21,'[1]p43'!L21,'[1]p44'!L21,'[1]p45'!L21,'[1]p46'!L21,'[1]p47'!L21,'[1]p48'!L21,'[1]p49'!L21,'[1]p50'!L21)</f>
        <v>1520</v>
      </c>
      <c r="E160" s="357">
        <f>IF(D177&lt;&gt;0,D160/D177,"CHTotal-0")</f>
        <v>0.04554034215178117</v>
      </c>
      <c r="F160" s="358"/>
      <c r="G160" s="359" t="s">
        <v>8</v>
      </c>
      <c r="H160" s="360"/>
      <c r="I160" s="361"/>
    </row>
    <row r="161" spans="1:9" ht="13.5" customHeight="1" thickBot="1">
      <c r="A161" s="213" t="s">
        <v>152</v>
      </c>
      <c r="B161" s="214"/>
      <c r="C161" s="215"/>
      <c r="D161" s="82">
        <f>SUM('[1]p1'!L32,'[1]p2'!L32,'[1]p3'!L32,'[1]p4'!L32,'[1]p5'!L32,'[1]p6'!L32,'[1]p7'!L32,'[1]p8'!L32,'[1]p9'!L32,'[1]p10'!L32,'[1]p11'!L32,'[1]p12'!L32,'[1]p13'!L32,'[1]p14'!L32,'[1]p15'!L32,'[1]p16'!L32,'[1]p17'!L32,'[1]p18'!L32,'[1]p19'!L32,'[1]p20'!L32,'[1]p21'!L32,'[1]p22'!L32,'[1]p23'!L32,'[1]p24'!L32,'[1]p25'!L32)+SUM('[1]p26'!L32,'[1]p27'!L32,'[1]p28'!L32,'[1]p29'!L32,'[1]p30'!L32,'[1]p31'!L32,'[1]p32'!L32,'[1]p33'!L32,'[1]p34'!L32,'[1]p35'!L32,'[1]p36'!L32,'[1]p37'!L32,'[1]p38'!L32,'[1]p39'!L32,'[1]p40'!L32,'[1]p41'!L32,'[1]p42'!L32,'[1]p43'!L32,'[1]p44'!L32,'[1]p45'!L32,'[1]p46'!L32,'[1]p47'!L32,'[1]p48'!L32,'[1]p49'!L32,'[1]p50'!L32)</f>
        <v>680</v>
      </c>
      <c r="E161" s="216">
        <f>IF(D177&lt;&gt;0,D161/D177,"CHTotal-0")</f>
        <v>0.020373310962638943</v>
      </c>
      <c r="F161" s="348"/>
      <c r="G161" s="349">
        <f>D177-D160-D161</f>
        <v>31177</v>
      </c>
      <c r="H161" s="350"/>
      <c r="I161" s="351"/>
    </row>
    <row r="162" spans="1:9" ht="12.75" customHeight="1">
      <c r="A162" s="213" t="s">
        <v>155</v>
      </c>
      <c r="B162" s="214"/>
      <c r="C162" s="215"/>
      <c r="D162" s="83">
        <f>SUM('[1]p1'!L51,'[1]p2'!L51,'[1]p3'!L51,'[1]p4'!L51,'[1]p5'!L51,'[1]p6'!L51,'[1]p7'!L51,'[1]p8'!L51,'[1]p9'!L51,'[1]p10'!L51,'[1]p11'!L51,'[1]p12'!L51,'[1]p13'!L51,'[1]p14'!L51,'[1]p15'!L51,'[1]p16'!L51,'[1]p17'!L51,'[1]p18'!L51,'[1]p19'!L51,'[1]p20'!L51,'[1]p21'!L51,'[1]p22'!L51,'[1]p23'!L51,'[1]p24'!L51,'[1]p25'!L51)+SUM('[1]p26'!L51,'[1]p27'!L51,'[1]p28'!L51,'[1]p29'!L51,'[1]p30'!L51,'[1]p31'!L51,'[1]p32'!L51,'[1]p33'!L51,'[1]p34'!L51,'[1]p35'!L51,'[1]p36'!L51,'[1]p37'!L51,'[1]p38'!L51,'[1]p39'!L51,'[1]p40'!L51,'[1]p41'!L51,'[1]p42'!L51,'[1]p43'!L51,'[1]p44'!L51,'[1]p45'!L51,'[1]p46'!L51,'[1]p47'!L51,'[1]p48'!L51,'[1]p49'!L51,'[1]p50'!L51)</f>
        <v>1905</v>
      </c>
      <c r="E162" s="216">
        <f>IF(D177&lt;&gt;0,D162/D177,"CHTotal-0")</f>
        <v>0.05707523144680469</v>
      </c>
      <c r="F162" s="217"/>
      <c r="G162" s="362">
        <f>IF(G161&lt;&gt;0,D162/G161,"CHDisponivel-0")</f>
        <v>0.06110273599127562</v>
      </c>
      <c r="H162" s="363"/>
      <c r="I162" s="364"/>
    </row>
    <row r="163" spans="1:9" ht="12.75" customHeight="1">
      <c r="A163" s="213" t="s">
        <v>0</v>
      </c>
      <c r="B163" s="214"/>
      <c r="C163" s="215"/>
      <c r="D163" s="83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6510</v>
      </c>
      <c r="E163" s="216">
        <f>IF(D177&lt;&gt;0,D163/D177,"CHTotal-0")</f>
        <v>0.19504449171585223</v>
      </c>
      <c r="F163" s="217"/>
      <c r="G163" s="236">
        <f>IF(G161&lt;&gt;0,D163/G161,"CHDisponivel-0")</f>
        <v>0.20880777496231195</v>
      </c>
      <c r="H163" s="237"/>
      <c r="I163" s="238"/>
    </row>
    <row r="164" spans="1:9" ht="12.75" customHeight="1">
      <c r="A164" s="213" t="s">
        <v>207</v>
      </c>
      <c r="B164" s="214"/>
      <c r="C164" s="215"/>
      <c r="D164" s="82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8965</v>
      </c>
      <c r="E164" s="216">
        <f>IF(D177&lt;&gt;0,D164/D177,"CHTotal-0")</f>
        <v>0.26859813644126196</v>
      </c>
      <c r="F164" s="217"/>
      <c r="G164" s="236">
        <f>IF(G161&lt;&gt;0,D164/G161,"CHDisponivel-0")</f>
        <v>0.28755172081983515</v>
      </c>
      <c r="H164" s="237"/>
      <c r="I164" s="238"/>
    </row>
    <row r="165" spans="1:9" ht="12.75" customHeight="1">
      <c r="A165" s="213" t="s">
        <v>80</v>
      </c>
      <c r="B165" s="214"/>
      <c r="C165" s="215"/>
      <c r="D165" s="83">
        <f>SUM('[1]p1'!L104,'[1]p2'!L104,'[1]p3'!L104,'[1]p4'!L104,'[1]p5'!L104,'[1]p6'!L104,'[1]p7'!L104,'[1]p8'!L104,'[1]p9'!L104,'[1]p10'!L104,'[1]p11'!L104,'[1]p12'!L104,'[1]p13'!L104,'[1]p14'!L104,'[1]p15'!L104,'[1]p16'!L104,'[1]p17'!L104,'[1]p18'!L104,'[1]p19'!L104,'[1]p20'!L104,'[1]p21'!L104,'[1]p22'!L104,'[1]p23'!L104,'[1]p24'!L104,'[1]p25'!L104)+SUM('[1]p26'!L104,'[1]p27'!L104,'[1]p28'!L104,'[1]p29'!L104,'[1]p30'!L104,'[1]p31'!L104,'[1]p32'!L104,'[1]p33'!L104,'[1]p34'!L104,'[1]p35'!L104,'[1]p36'!L104,'[1]p37'!L104,'[1]p38'!L104,'[1]p39'!L104,'[1]p40'!L104,'[1]p41'!L104,'[1]p42'!L104,'[1]p43'!L104,'[1]p44'!L104,'[1]p45'!L104,'[1]p46'!L104,'[1]p47'!L104,'[1]p48'!L104,'[1]p49'!L104,'[1]p50'!L104)</f>
        <v>1392</v>
      </c>
      <c r="E165" s="216">
        <f>IF(D177&lt;&gt;0,D165/D177,"CHTotal-0")</f>
        <v>0.04170536597057854</v>
      </c>
      <c r="F165" s="217"/>
      <c r="G165" s="236">
        <f>IF(G161&lt;&gt;0,D165/G161,"CHDisponivel-0")</f>
        <v>0.04464829842512108</v>
      </c>
      <c r="H165" s="237"/>
      <c r="I165" s="238"/>
    </row>
    <row r="166" spans="1:9" ht="12.75" customHeight="1">
      <c r="A166" s="213" t="s">
        <v>1</v>
      </c>
      <c r="B166" s="214"/>
      <c r="C166" s="215"/>
      <c r="D166" s="83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484</v>
      </c>
      <c r="E166" s="216">
        <f>IF(D177&lt;&gt;0,D166/D177,"CHTotal-0")</f>
        <v>0.014501003685172424</v>
      </c>
      <c r="F166" s="217"/>
      <c r="G166" s="236">
        <f>IF(G161&lt;&gt;0,D166/G161,"CHDisponivel-0")</f>
        <v>0.015524264682297848</v>
      </c>
      <c r="H166" s="237"/>
      <c r="I166" s="238"/>
    </row>
    <row r="167" spans="1:9" ht="12.75" customHeight="1">
      <c r="A167" s="213" t="s">
        <v>78</v>
      </c>
      <c r="B167" s="214"/>
      <c r="C167" s="215"/>
      <c r="D167" s="83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484</v>
      </c>
      <c r="E167" s="216">
        <f>IF(D177&lt;&gt;0,D167/D177,"CHTotal-0")</f>
        <v>0.014501003685172424</v>
      </c>
      <c r="F167" s="217"/>
      <c r="G167" s="236">
        <f>IF(G161&lt;&gt;0,D167/G161,"CHDisponivel-0")</f>
        <v>0.015524264682297848</v>
      </c>
      <c r="H167" s="237"/>
      <c r="I167" s="238"/>
    </row>
    <row r="168" spans="1:9" ht="12.75" customHeight="1">
      <c r="A168" s="213" t="s">
        <v>81</v>
      </c>
      <c r="B168" s="214"/>
      <c r="C168" s="215"/>
      <c r="D168" s="83">
        <f>SUM('[1]p1'!L136,'[1]p2'!L136,'[1]p3'!L136,'[1]p4'!L136,'[1]p5'!L136,'[1]p6'!L136,'[1]p7'!L136,'[1]p8'!L136,'[1]p9'!L136,'[1]p10'!L136,'[1]p11'!L136,'[1]p12'!L136,'[1]p13'!L136,'[1]p14'!L136,'[1]p15'!L136,'[1]p16'!L136,'[1]p17'!L136,'[1]p18'!L136,'[1]p19'!L136,'[1]p20'!L136,'[1]p21'!L136,'[1]p22'!L136,'[1]p23'!L136,'[1]p24'!L136,'[1]p25'!L136)+SUM('[1]p26'!L136,'[1]p27'!L136,'[1]p28'!L136,'[1]p29'!L136,'[1]p30'!L136,'[1]p31'!L136,'[1]p32'!L136,'[1]p33'!L136,'[1]p34'!L136,'[1]p35'!L136,'[1]p36'!L136,'[1]p37'!L136,'[1]p38'!L136,'[1]p39'!L136,'[1]p40'!L136,'[1]p41'!L136,'[1]p42'!L136,'[1]p43'!L136,'[1]p44'!L136,'[1]p45'!L136,'[1]p46'!L136,'[1]p47'!L136,'[1]p48'!L136,'[1]p49'!L136,'[1]p50'!L136)</f>
        <v>1190</v>
      </c>
      <c r="E168" s="216">
        <f>IF(D177&lt;&gt;0,D168/D177,"CHTotal-0")</f>
        <v>0.03565329418461815</v>
      </c>
      <c r="F168" s="217"/>
      <c r="G168" s="236">
        <f>IF(G161&lt;&gt;0,D168/G161,"CHDisponivel-0")</f>
        <v>0.0381691631651538</v>
      </c>
      <c r="H168" s="237"/>
      <c r="I168" s="238"/>
    </row>
    <row r="169" spans="1:9" ht="12.75">
      <c r="A169" s="213" t="s">
        <v>153</v>
      </c>
      <c r="B169" s="214"/>
      <c r="C169" s="215"/>
      <c r="D169" s="83">
        <f>SUM('[1]p1'!L166,'[1]p2'!L166,'[1]p3'!L166,'[1]p4'!L166,'[1]p5'!L166,'[1]p6'!L166,'[1]p7'!L166,'[1]p8'!L166,'[1]p9'!L166,'[1]p10'!L166,'[1]p11'!L166,'[1]p12'!L166,'[1]p13'!L166,'[1]p14'!L166,'[1]p15'!L166,'[1]p16'!L166,'[1]p17'!L166,'[1]p18'!L166,'[1]p19'!L166,'[1]p20'!L166,'[1]p21'!L166,'[1]p22'!L166,'[1]p23'!L166,'[1]p24'!L166,'[1]p25'!L166)+SUM('[1]p26'!L166,'[1]p27'!L166,'[1]p28'!L166,'[1]p29'!L166,'[1]p30'!L166,'[1]p31'!L166,'[1]p32'!L166,'[1]p33'!L166,'[1]p34'!L166,'[1]p35'!L166,'[1]p36'!L166,'[1]p37'!L166,'[1]p38'!L166,'[1]p39'!L166,'[1]p40'!L166,'[1]p41'!L166,'[1]p42'!L166,'[1]p43'!L166,'[1]p44'!L166,'[1]p45'!L166,'[1]p46'!L166,'[1]p47'!L166,'[1]p48'!L166,'[1]p49'!L166,'[1]p50'!L166)</f>
        <v>2860</v>
      </c>
      <c r="E169" s="216">
        <f>IF(D177&lt;&gt;0,D169/D177,"CHTotal-0")</f>
        <v>0.08568774904874614</v>
      </c>
      <c r="F169" s="217"/>
      <c r="G169" s="236">
        <f>IF(G161&lt;&gt;0,D169/G161,"CHDisponivel-0")</f>
        <v>0.09173429130448728</v>
      </c>
      <c r="H169" s="237"/>
      <c r="I169" s="238"/>
    </row>
    <row r="170" spans="1:9" ht="12.75">
      <c r="A170" s="213" t="s">
        <v>154</v>
      </c>
      <c r="B170" s="214"/>
      <c r="C170" s="215"/>
      <c r="D170" s="83">
        <f>SUM('[1]p1'!L196,'[1]p2'!L196,'[1]p3'!L196,'[1]p4'!L196,'[1]p5'!L196,'[1]p6'!L196,'[1]p7'!L196,'[1]p8'!L196,'[1]p9'!L196,'[1]p10'!L196,'[1]p11'!L196,'[1]p12'!L196,'[1]p13'!L196,'[1]p14'!L196,'[1]p15'!L196,'[1]p16'!L196,'[1]p17'!L196,'[1]p18'!L196,'[1]p19'!L196,'[1]p20'!L196,'[1]p21'!L196,'[1]p22'!L196,'[1]p23'!L196,'[1]p24'!L196,'[1]p25'!L196)+SUM('[1]p26'!L196,'[1]p27'!L196,'[1]p28'!L196,'[1]p29'!L196,'[1]p30'!L196,'[1]p31'!L196,'[1]p32'!L196,'[1]p33'!L196,'[1]p34'!L196,'[1]p35'!L196,'[1]p36'!L196,'[1]p37'!L196,'[1]p38'!L196,'[1]p39'!L196,'[1]p40'!L196,'[1]p41'!L196,'[1]p42'!L196,'[1]p43'!L196,'[1]p44'!L196,'[1]p45'!L196,'[1]p46'!L196,'[1]p47'!L196,'[1]p48'!L196,'[1]p49'!L196,'[1]p50'!L196)</f>
        <v>453</v>
      </c>
      <c r="E170" s="216">
        <f>IF(D177&lt;&gt;0,D170/D177,"CHTotal-0")</f>
        <v>0.013572220391287413</v>
      </c>
      <c r="F170" s="217"/>
      <c r="G170" s="236">
        <f>IF(G161&lt;&gt;0,D170/G161,"CHDisponivel-0")</f>
        <v>0.014529941944382077</v>
      </c>
      <c r="H170" s="237"/>
      <c r="I170" s="238"/>
    </row>
    <row r="171" spans="1:9" ht="12.75" customHeight="1">
      <c r="A171" s="213" t="s">
        <v>2</v>
      </c>
      <c r="B171" s="214"/>
      <c r="C171" s="215"/>
      <c r="D171" s="83">
        <f>SUM('[1]p1'!L267,'[1]p2'!L267,'[1]p3'!L267,'[1]p4'!L267,'[1]p5'!L267,'[1]p6'!L267,'[1]p7'!L267,'[1]p8'!L267,'[1]p9'!L267,'[1]p10'!L267,'[1]p11'!L267,'[1]p12'!L267,'[1]p13'!L267,'[1]p14'!L267,'[1]p15'!L267,'[1]p16'!L267,'[1]p17'!L267,'[1]p18'!L267,'[1]p19'!L267,'[1]p20'!L267,'[1]p21'!L267,'[1]p22'!L267,'[1]p23'!L267,'[1]p24'!L267,'[1]p25'!L267)+SUM('[1]p26'!L267,'[1]p27'!L267,'[1]p28'!L267,'[1]p29'!L267,'[1]p30'!L267,'[1]p31'!L267,'[1]p32'!L267,'[1]p33'!L267,'[1]p34'!L267,'[1]p35'!L267,'[1]p36'!L267,'[1]p37'!L267,'[1]p38'!L267,'[1]p39'!L267,'[1]p40'!L267,'[1]p41'!L267,'[1]p42'!L267,'[1]p43'!L267,'[1]p44'!L267,'[1]p45'!L267,'[1]p46'!L267,'[1]p47'!L267,'[1]p48'!L267,'[1]p49'!L267,'[1]p50'!L267)</f>
        <v>106</v>
      </c>
      <c r="E171" s="216">
        <f>IF(D177&lt;&gt;0,D171/D177,"CHTotal-0")</f>
        <v>0.0031758396500584235</v>
      </c>
      <c r="F171" s="217"/>
      <c r="G171" s="236">
        <f>IF(G161&lt;&gt;0,D171/G161,"CHDisponivel-0")</f>
        <v>0.003399942265131347</v>
      </c>
      <c r="H171" s="237"/>
      <c r="I171" s="238"/>
    </row>
    <row r="172" spans="1:9" ht="12.75" customHeight="1">
      <c r="A172" s="213" t="s">
        <v>3</v>
      </c>
      <c r="B172" s="214"/>
      <c r="C172" s="215"/>
      <c r="D172" s="83">
        <f>SUM('[1]p1'!L291,'[1]p2'!L291,'[1]p3'!L291,'[1]p4'!L291,'[1]p5'!L291,'[1]p6'!L291,'[1]p7'!L291,'[1]p8'!L291,'[1]p9'!L291,'[1]p10'!L291,'[1]p11'!L291,'[1]p12'!L291,'[1]p13'!L291,'[1]p14'!L291,'[1]p15'!L291,'[1]p16'!L291,'[1]p17'!L291,'[1]p18'!L291,'[1]p19'!L291,'[1]p20'!L291,'[1]p21'!L291,'[1]p22'!L291,'[1]p23'!L291,'[1]p24'!L291,'[1]p25'!L291)+SUM('[1]p26'!L291,'[1]p27'!L291,'[1]p28'!L291,'[1]p29'!L291,'[1]p30'!L291,'[1]p31'!L291,'[1]p32'!L291,'[1]p33'!L291,'[1]p34'!L291,'[1]p35'!L291,'[1]p36'!L291,'[1]p37'!L291,'[1]p38'!L291,'[1]p39'!L291,'[1]p40'!L291,'[1]p41'!L291,'[1]p42'!L291,'[1]p43'!L291,'[1]p44'!L291,'[1]p45'!L291,'[1]p46'!L291,'[1]p47'!L291,'[1]p48'!L291,'[1]p49'!L291,'[1]p50'!L291)</f>
        <v>307</v>
      </c>
      <c r="E172" s="216">
        <f>IF(D177&lt;&gt;0,D172/D177,"CHTotal-0")</f>
        <v>0.00919795068460317</v>
      </c>
      <c r="F172" s="217"/>
      <c r="G172" s="236">
        <f>IF(G161&lt;&gt;0,D172/G161,"CHDisponivel-0")</f>
        <v>0.00984700259806909</v>
      </c>
      <c r="H172" s="237"/>
      <c r="I172" s="238"/>
    </row>
    <row r="173" spans="1:9" ht="12.75" customHeight="1">
      <c r="A173" s="213" t="s">
        <v>4</v>
      </c>
      <c r="B173" s="214"/>
      <c r="C173" s="215"/>
      <c r="D173" s="83">
        <f>SUM('[1]p1'!L298,'[1]p2'!L298,'[1]p3'!L298,'[1]p4'!L298,'[1]p5'!L298,'[1]p6'!L298,'[1]p7'!L298,'[1]p8'!L298,'[1]p9'!L298,'[1]p10'!L298,'[1]p11'!L298,'[1]p12'!L298,'[1]p13'!L298,'[1]p14'!L298,'[1]p15'!L298,'[1]p16'!L298,'[1]p17'!L298,'[1]p18'!L298,'[1]p19'!L298,'[1]p20'!L298,'[1]p21'!L298,'[1]p22'!L298,'[1]p23'!L298,'[1]p24'!L298,'[1]p25'!L298)+SUM('[1]p26'!L298,'[1]p27'!L298,'[1]p28'!L298,'[1]p29'!L298,'[1]p30'!L298,'[1]p31'!L298,'[1]p32'!L298,'[1]p33'!L298,'[1]p34'!L298,'[1]p35'!L298,'[1]p36'!L298,'[1]p37'!L298,'[1]p38'!L298,'[1]p39'!L298,'[1]p40'!L298,'[1]p41'!L298,'[1]p42'!L298,'[1]p43'!L298,'[1]p44'!L298,'[1]p45'!L298,'[1]p46'!L298,'[1]p47'!L298,'[1]p48'!L298,'[1]p49'!L298,'[1]p50'!L298)</f>
        <v>2550</v>
      </c>
      <c r="E173" s="216">
        <f>IF(D177&lt;&gt;0,D173/D177,"CHTotal-0")</f>
        <v>0.07639991610989603</v>
      </c>
      <c r="F173" s="217"/>
      <c r="G173" s="236">
        <f>IF(G161&lt;&gt;0,D173/G161,"CHDisponivel-0")</f>
        <v>0.08179106392532957</v>
      </c>
      <c r="H173" s="237"/>
      <c r="I173" s="238"/>
    </row>
    <row r="174" spans="1:9" ht="12.75" customHeight="1">
      <c r="A174" s="213" t="s">
        <v>5</v>
      </c>
      <c r="B174" s="214"/>
      <c r="C174" s="215"/>
      <c r="D174" s="83">
        <f>SUM('[1]p1'!L320,'[1]p2'!L320,'[1]p3'!L320,'[1]p4'!L320,'[1]p5'!L320,'[1]p6'!L320,'[1]p7'!L320,'[1]p8'!L320,'[1]p9'!L320,'[1]p10'!L320,'[1]p11'!L320,'[1]p12'!L320,'[1]p13'!L320,'[1]p14'!L320,'[1]p15'!L320,'[1]p16'!L320,'[1]p17'!L320,'[1]p18'!L320,'[1]p19'!L320,'[1]p20'!L320,'[1]p21'!L320,'[1]p22'!L320,'[1]p23'!L320,'[1]p24'!L320,'[1]p25'!L320)+SUM('[1]p26'!L320,'[1]p27'!L320,'[1]p28'!L320,'[1]p29'!L320,'[1]p30'!L320,'[1]p31'!L320,'[1]p32'!L320,'[1]p33'!L320,'[1]p34'!L320,'[1]p35'!L320,'[1]p36'!L320,'[1]p37'!L320,'[1]p38'!L320,'[1]p39'!L320,'[1]p40'!L320,'[1]p41'!L320,'[1]p42'!L320,'[1]p43'!L320,'[1]p44'!L320,'[1]p45'!L320,'[1]p46'!L320,'[1]p47'!L320,'[1]p48'!L320,'[1]p49'!L320,'[1]p50'!L320)</f>
        <v>1731</v>
      </c>
      <c r="E174" s="216">
        <f>IF(D177&lt;&gt;0,D174/D177,"CHTotal-0")</f>
        <v>0.05186206070048237</v>
      </c>
      <c r="F174" s="217"/>
      <c r="G174" s="236">
        <f>IF(G161&lt;&gt;0,D174/G161,"CHDisponivel-0")</f>
        <v>0.05552169868813549</v>
      </c>
      <c r="H174" s="237"/>
      <c r="I174" s="238"/>
    </row>
    <row r="175" spans="1:9" ht="12.75" customHeight="1">
      <c r="A175" s="213" t="s">
        <v>6</v>
      </c>
      <c r="B175" s="214"/>
      <c r="C175" s="215"/>
      <c r="D175" s="83">
        <f>SUM('[1]p1'!L342,'[1]p2'!L342,'[1]p3'!L342,'[1]p4'!L342,'[1]p5'!L342,'[1]p6'!L342,'[1]p7'!L342,'[1]p8'!L342,'[1]p9'!L342,'[1]p10'!L342,'[1]p11'!L342,'[1]p12'!L342,'[1]p13'!L342,'[1]p14'!L342,'[1]p15'!L342,'[1]p16'!L342,'[1]p17'!L342,'[1]p18'!L342,'[1]p19'!L342,'[1]p20'!L342,'[1]p21'!L342,'[1]p22'!L342,'[1]p23'!L342,'[1]p24'!L342,'[1]p25'!L342)+SUM('[1]p26'!L342,'[1]p27'!L342,'[1]p28'!L342,'[1]p29'!L342,'[1]p30'!L342,'[1]p31'!L342,'[1]p32'!L342,'[1]p33'!L342,'[1]p34'!L342,'[1]p35'!L342,'[1]p36'!L342,'[1]p37'!L342,'[1]p38'!L342,'[1]p39'!L342,'[1]p40'!L342,'[1]p41'!L342,'[1]p42'!L342,'[1]p43'!L342,'[1]p44'!L342,'[1]p45'!L342,'[1]p46'!L342,'[1]p47'!L342,'[1]p48'!L342,'[1]p49'!L342,'[1]p50'!L342)</f>
        <v>314</v>
      </c>
      <c r="E175" s="216">
        <f>IF(D177&lt;&gt;0,D175/D177,"CHTotal-0")</f>
        <v>0.009407675944512688</v>
      </c>
      <c r="F175" s="217"/>
      <c r="G175" s="236">
        <f>IF(G161&lt;&gt;0,D175/G161,"CHDisponivel-0")</f>
        <v>0.010071527087275876</v>
      </c>
      <c r="H175" s="237"/>
      <c r="I175" s="238"/>
    </row>
    <row r="176" spans="1:9" ht="12.75" customHeight="1">
      <c r="A176" s="213" t="s">
        <v>156</v>
      </c>
      <c r="B176" s="214"/>
      <c r="C176" s="215"/>
      <c r="D176" s="83">
        <f>SUM('[1]p1'!L353,'[1]p2'!L353,'[1]p3'!L353,'[1]p4'!L353,'[1]p5'!L353,'[1]p6'!L353,'[1]p7'!L353,'[1]p8'!L353,'[1]p9'!L353,'[1]p10'!L353,'[1]p11'!L353,'[1]p12'!L353,'[1]p13'!L353,'[1]p14'!L353,'[1]p15'!L353,'[1]p16'!L353,'[1]p17'!L353,'[1]p18'!L353,'[1]p19'!L353,'[1]p20'!L353,'[1]p21'!L353,'[1]p22'!L353,'[1]p23'!L353,'[1]p24'!L353,'[1]p25'!L353)+SUM('[1]p26'!L353,'[1]p27'!L353,'[1]p28'!L353,'[1]p29'!L353,'[1]p30'!L353,'[1]p31'!L353,'[1]p32'!L353,'[1]p33'!L353,'[1]p34'!L353,'[1]p35'!L353,'[1]p36'!L353,'[1]p37'!L353,'[1]p38'!L353,'[1]p39'!L353,'[1]p40'!L353,'[1]p41'!L353,'[1]p42'!L353,'[1]p43'!L353,'[1]p44'!L353,'[1]p45'!L353,'[1]p46'!L353,'[1]p47'!L353,'[1]p48'!L353,'[1]p49'!L353,'[1]p50'!L353)</f>
        <v>1926</v>
      </c>
      <c r="E176" s="216">
        <f>IF(D177&lt;&gt;0,D176/D177,"CHTotal-0")</f>
        <v>0.05770440722653324</v>
      </c>
      <c r="F176" s="217"/>
      <c r="G176" s="236">
        <f>IF(G161&lt;&gt;0,D176/G161,"CHDisponivel-0")</f>
        <v>0.06177630945889598</v>
      </c>
      <c r="H176" s="237"/>
      <c r="I176" s="238"/>
    </row>
    <row r="177" spans="1:9" ht="13.5" thickBot="1">
      <c r="A177" s="242" t="s">
        <v>18</v>
      </c>
      <c r="B177" s="243"/>
      <c r="C177" s="244"/>
      <c r="D177" s="84">
        <f>SUM(D160:D176)</f>
        <v>33377</v>
      </c>
      <c r="E177" s="265">
        <f>IF(D177&lt;&gt;0,SUM(E160:F176),"CHTotal-0")</f>
        <v>0.9999999999999998</v>
      </c>
      <c r="F177" s="266"/>
      <c r="G177" s="265">
        <f>IF(G161&lt;&gt;0,SUM(G162:I176),"CHDisponivel-0")</f>
        <v>1</v>
      </c>
      <c r="H177" s="267"/>
      <c r="I177" s="266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2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2.75">
      <c r="A189" s="20"/>
      <c r="B189" s="20"/>
      <c r="C189" s="20"/>
      <c r="D189" s="20"/>
      <c r="E189" s="20"/>
      <c r="F189" s="20"/>
      <c r="G189" s="20"/>
      <c r="H189" s="20"/>
      <c r="I189" s="20"/>
    </row>
  </sheetData>
  <mergeCells count="239">
    <mergeCell ref="A112:H112"/>
    <mergeCell ref="A113:H113"/>
    <mergeCell ref="A148:H148"/>
    <mergeCell ref="A151:H151"/>
    <mergeCell ref="A125:H125"/>
    <mergeCell ref="A142:I142"/>
    <mergeCell ref="A143:H143"/>
    <mergeCell ref="A144:H144"/>
    <mergeCell ref="A135:H135"/>
    <mergeCell ref="A133:H133"/>
    <mergeCell ref="A18:H18"/>
    <mergeCell ref="A19:H19"/>
    <mergeCell ref="A21:H21"/>
    <mergeCell ref="A124:H124"/>
    <mergeCell ref="F100:G100"/>
    <mergeCell ref="H100:I100"/>
    <mergeCell ref="A96:D96"/>
    <mergeCell ref="F96:G96"/>
    <mergeCell ref="H96:I96"/>
    <mergeCell ref="A97:I97"/>
    <mergeCell ref="A170:C170"/>
    <mergeCell ref="E170:F170"/>
    <mergeCell ref="G170:I170"/>
    <mergeCell ref="A168:C168"/>
    <mergeCell ref="E168:F168"/>
    <mergeCell ref="G168:I168"/>
    <mergeCell ref="A169:C169"/>
    <mergeCell ref="E169:F169"/>
    <mergeCell ref="G169:I169"/>
    <mergeCell ref="A167:C167"/>
    <mergeCell ref="E167:F167"/>
    <mergeCell ref="G167:I167"/>
    <mergeCell ref="A164:C164"/>
    <mergeCell ref="E164:F164"/>
    <mergeCell ref="G164:I164"/>
    <mergeCell ref="A166:C166"/>
    <mergeCell ref="E166:F166"/>
    <mergeCell ref="G166:I166"/>
    <mergeCell ref="A165:C165"/>
    <mergeCell ref="E165:F165"/>
    <mergeCell ref="G165:I165"/>
    <mergeCell ref="A162:C162"/>
    <mergeCell ref="E162:F162"/>
    <mergeCell ref="G162:I162"/>
    <mergeCell ref="A163:C163"/>
    <mergeCell ref="E163:F163"/>
    <mergeCell ref="G163:I163"/>
    <mergeCell ref="A161:C161"/>
    <mergeCell ref="E161:F161"/>
    <mergeCell ref="G161:I161"/>
    <mergeCell ref="A159:C159"/>
    <mergeCell ref="E159:F159"/>
    <mergeCell ref="G159:I159"/>
    <mergeCell ref="A160:C160"/>
    <mergeCell ref="E160:F160"/>
    <mergeCell ref="G160:I160"/>
    <mergeCell ref="A134:H134"/>
    <mergeCell ref="A99:D99"/>
    <mergeCell ref="F99:G99"/>
    <mergeCell ref="H99:I99"/>
    <mergeCell ref="A105:I105"/>
    <mergeCell ref="F104:G104"/>
    <mergeCell ref="H104:I104"/>
    <mergeCell ref="A100:D100"/>
    <mergeCell ref="A104:D104"/>
    <mergeCell ref="A130:I130"/>
    <mergeCell ref="A94:D94"/>
    <mergeCell ref="F94:G94"/>
    <mergeCell ref="H94:I94"/>
    <mergeCell ref="A95:D95"/>
    <mergeCell ref="F95:G95"/>
    <mergeCell ref="H95:I95"/>
    <mergeCell ref="A92:D92"/>
    <mergeCell ref="F92:G92"/>
    <mergeCell ref="H92:I92"/>
    <mergeCell ref="A93:D93"/>
    <mergeCell ref="F93:G93"/>
    <mergeCell ref="H93:I93"/>
    <mergeCell ref="A83:I83"/>
    <mergeCell ref="A89:I89"/>
    <mergeCell ref="A90:I90"/>
    <mergeCell ref="A91:D91"/>
    <mergeCell ref="F91:G91"/>
    <mergeCell ref="H91:I91"/>
    <mergeCell ref="A86:H86"/>
    <mergeCell ref="A87:H87"/>
    <mergeCell ref="A85:H85"/>
    <mergeCell ref="A58:H58"/>
    <mergeCell ref="A63:I63"/>
    <mergeCell ref="A66:H66"/>
    <mergeCell ref="A67:H67"/>
    <mergeCell ref="A50:H50"/>
    <mergeCell ref="A51:H51"/>
    <mergeCell ref="A52:H52"/>
    <mergeCell ref="A57:I57"/>
    <mergeCell ref="D34:G34"/>
    <mergeCell ref="D35:G35"/>
    <mergeCell ref="A40:C40"/>
    <mergeCell ref="G40:I40"/>
    <mergeCell ref="A38:I38"/>
    <mergeCell ref="A37:I37"/>
    <mergeCell ref="A36:H36"/>
    <mergeCell ref="A34:C35"/>
    <mergeCell ref="A16:I16"/>
    <mergeCell ref="A13:D13"/>
    <mergeCell ref="F13:H13"/>
    <mergeCell ref="A14:D14"/>
    <mergeCell ref="F14:H14"/>
    <mergeCell ref="A15:D15"/>
    <mergeCell ref="F15:H15"/>
    <mergeCell ref="A10:I10"/>
    <mergeCell ref="A11:I11"/>
    <mergeCell ref="A12:D12"/>
    <mergeCell ref="F12:H12"/>
    <mergeCell ref="A8:C8"/>
    <mergeCell ref="E8:I9"/>
    <mergeCell ref="A7:B7"/>
    <mergeCell ref="A9:C9"/>
    <mergeCell ref="C7:D7"/>
    <mergeCell ref="F7:G7"/>
    <mergeCell ref="H7:I7"/>
    <mergeCell ref="A4:I4"/>
    <mergeCell ref="A5:B5"/>
    <mergeCell ref="A6:B6"/>
    <mergeCell ref="C5:E5"/>
    <mergeCell ref="C6:E6"/>
    <mergeCell ref="F5:I5"/>
    <mergeCell ref="F6:I6"/>
    <mergeCell ref="A1:I1"/>
    <mergeCell ref="A2:I2"/>
    <mergeCell ref="A88:H88"/>
    <mergeCell ref="A65:H65"/>
    <mergeCell ref="A70:H70"/>
    <mergeCell ref="A71:H71"/>
    <mergeCell ref="A84:H84"/>
    <mergeCell ref="A76:H76"/>
    <mergeCell ref="A23:I23"/>
    <mergeCell ref="A24:I24"/>
    <mergeCell ref="A46:I46"/>
    <mergeCell ref="A47:I47"/>
    <mergeCell ref="A48:H48"/>
    <mergeCell ref="A49:H49"/>
    <mergeCell ref="A175:C175"/>
    <mergeCell ref="E176:F176"/>
    <mergeCell ref="G176:I176"/>
    <mergeCell ref="A177:C177"/>
    <mergeCell ref="E177:F177"/>
    <mergeCell ref="G177:I177"/>
    <mergeCell ref="A176:C176"/>
    <mergeCell ref="E173:F173"/>
    <mergeCell ref="G173:I173"/>
    <mergeCell ref="E175:F175"/>
    <mergeCell ref="G175:I175"/>
    <mergeCell ref="G174:I174"/>
    <mergeCell ref="A156:I156"/>
    <mergeCell ref="A157:I157"/>
    <mergeCell ref="A158:I158"/>
    <mergeCell ref="A153:H153"/>
    <mergeCell ref="A154:H154"/>
    <mergeCell ref="A155:H155"/>
    <mergeCell ref="A152:H152"/>
    <mergeCell ref="A3:G3"/>
    <mergeCell ref="A64:H64"/>
    <mergeCell ref="A33:H33"/>
    <mergeCell ref="A81:H81"/>
    <mergeCell ref="A74:H74"/>
    <mergeCell ref="A75:H75"/>
    <mergeCell ref="A68:H68"/>
    <mergeCell ref="A145:H145"/>
    <mergeCell ref="A146:H146"/>
    <mergeCell ref="A131:H131"/>
    <mergeCell ref="A132:H132"/>
    <mergeCell ref="A126:H126"/>
    <mergeCell ref="A128:H128"/>
    <mergeCell ref="A127:H127"/>
    <mergeCell ref="A114:H114"/>
    <mergeCell ref="A115:H115"/>
    <mergeCell ref="A116:H116"/>
    <mergeCell ref="A129:I129"/>
    <mergeCell ref="A122:I122"/>
    <mergeCell ref="A123:I123"/>
    <mergeCell ref="A118:H118"/>
    <mergeCell ref="A119:H119"/>
    <mergeCell ref="A120:H120"/>
    <mergeCell ref="A121:H121"/>
    <mergeCell ref="A26:H26"/>
    <mergeCell ref="A27:H27"/>
    <mergeCell ref="A28:H28"/>
    <mergeCell ref="A29:H29"/>
    <mergeCell ref="A98:I98"/>
    <mergeCell ref="F101:G101"/>
    <mergeCell ref="H101:I101"/>
    <mergeCell ref="A31:H31"/>
    <mergeCell ref="A69:H69"/>
    <mergeCell ref="A73:I73"/>
    <mergeCell ref="A80:H80"/>
    <mergeCell ref="A77:H77"/>
    <mergeCell ref="A78:H78"/>
    <mergeCell ref="A32:I32"/>
    <mergeCell ref="A107:H107"/>
    <mergeCell ref="A108:H108"/>
    <mergeCell ref="A172:C172"/>
    <mergeCell ref="E172:F172"/>
    <mergeCell ref="G172:I172"/>
    <mergeCell ref="A171:C171"/>
    <mergeCell ref="E171:F171"/>
    <mergeCell ref="G171:I171"/>
    <mergeCell ref="A109:H109"/>
    <mergeCell ref="A110:H110"/>
    <mergeCell ref="A72:I72"/>
    <mergeCell ref="A79:H79"/>
    <mergeCell ref="A174:C174"/>
    <mergeCell ref="E174:F174"/>
    <mergeCell ref="A173:C173"/>
    <mergeCell ref="A147:H147"/>
    <mergeCell ref="A149:H149"/>
    <mergeCell ref="A150:H150"/>
    <mergeCell ref="A117:H117"/>
    <mergeCell ref="A136:I136"/>
    <mergeCell ref="A17:I17"/>
    <mergeCell ref="A62:I62"/>
    <mergeCell ref="A53:I53"/>
    <mergeCell ref="A59:H59"/>
    <mergeCell ref="A60:H60"/>
    <mergeCell ref="A61:I61"/>
    <mergeCell ref="A20:H20"/>
    <mergeCell ref="A30:H30"/>
    <mergeCell ref="A22:H22"/>
    <mergeCell ref="A25:H25"/>
    <mergeCell ref="A82:I82"/>
    <mergeCell ref="A101:D101"/>
    <mergeCell ref="A111:H111"/>
    <mergeCell ref="F102:G102"/>
    <mergeCell ref="H102:I102"/>
    <mergeCell ref="F103:G103"/>
    <mergeCell ref="H103:I103"/>
    <mergeCell ref="A102:D102"/>
    <mergeCell ref="A103:D103"/>
    <mergeCell ref="A106:I106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5" manualBreakCount="5">
    <brk id="31" max="8" man="1"/>
    <brk id="105" max="255" man="1"/>
    <brk id="141" max="255" man="1"/>
    <brk id="156" max="255" man="1"/>
    <brk id="179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4">
      <selection activeCell="A23" sqref="A23:IV2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90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77" t="s">
        <v>77</v>
      </c>
      <c r="Q3" s="378"/>
      <c r="R3" s="375" t="str">
        <f>'[1]p1'!$H$4</f>
        <v>2009.2</v>
      </c>
      <c r="S3" s="376"/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69" t="s">
        <v>67</v>
      </c>
      <c r="B6" s="469"/>
      <c r="C6" s="469"/>
      <c r="D6" s="469"/>
      <c r="E6" s="469"/>
      <c r="F6" s="469" t="s">
        <v>62</v>
      </c>
      <c r="G6" s="469"/>
      <c r="H6" s="469" t="s">
        <v>68</v>
      </c>
      <c r="I6" s="469"/>
      <c r="J6" s="469" t="s">
        <v>69</v>
      </c>
      <c r="K6" s="469"/>
      <c r="L6" s="11"/>
      <c r="M6" s="469" t="s">
        <v>138</v>
      </c>
      <c r="N6" s="469"/>
      <c r="O6" s="11"/>
      <c r="P6" s="11" t="s">
        <v>66</v>
      </c>
      <c r="Q6" s="11"/>
      <c r="R6" s="469" t="s">
        <v>21</v>
      </c>
      <c r="S6" s="469"/>
    </row>
    <row r="7" spans="1:19" s="34" customFormat="1" ht="11.25">
      <c r="A7" s="390" t="str">
        <f>T('[1]p8'!$C$13:$G$13)</f>
        <v>Antônio Pereira Brandão Júnior</v>
      </c>
      <c r="B7" s="385"/>
      <c r="C7" s="385"/>
      <c r="D7" s="385"/>
      <c r="E7" s="465"/>
      <c r="F7" s="466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</row>
    <row r="8" spans="1:19" s="2" customFormat="1" ht="13.5" customHeight="1">
      <c r="A8" s="408" t="str">
        <f>IF('[1]p8'!$A$69&lt;&gt;0,'[1]p8'!$A$69,"")</f>
        <v>Representações de Grupos</v>
      </c>
      <c r="B8" s="408"/>
      <c r="C8" s="408"/>
      <c r="D8" s="408"/>
      <c r="E8" s="408"/>
      <c r="F8" s="468">
        <f>IF('[1]p8'!$F$69&lt;&gt;0,'[1]p8'!$F$69,"")</f>
        <v>60</v>
      </c>
      <c r="G8" s="468"/>
      <c r="H8" s="468">
        <f>IF('[1]p8'!$E$69&lt;&gt;0,'[1]p8'!$E$69,"")</f>
        <v>4</v>
      </c>
      <c r="I8" s="468"/>
      <c r="J8" s="468">
        <f>IF('[1]p8'!$I$69&lt;&gt;0,'[1]p8'!$I$69,"")</f>
        <v>3</v>
      </c>
      <c r="K8" s="468"/>
      <c r="L8" s="24"/>
      <c r="M8" s="468">
        <f>IF('[1]p8'!$K$69&lt;&gt;0,'[1]p8'!$K$69,"")</f>
      </c>
      <c r="N8" s="468"/>
      <c r="O8" s="24"/>
      <c r="P8" s="24">
        <f>IF('[1]p8'!$L$69&lt;&gt;0,'[1]p8'!$L$69,"")</f>
      </c>
      <c r="Q8" s="42"/>
      <c r="R8" s="468">
        <f>IF('[1]p8'!$J$69&lt;&gt;0,'[1]p8'!$J$69,"")</f>
        <v>3</v>
      </c>
      <c r="S8" s="468"/>
    </row>
    <row r="9" spans="1:19" s="2" customFormat="1" ht="13.5" customHeight="1">
      <c r="A9" s="408" t="str">
        <f>IF('[1]p8'!$A$70&lt;&gt;0,'[1]p8'!$A$70,"")</f>
        <v>Curso de Leitura - T 01</v>
      </c>
      <c r="B9" s="408"/>
      <c r="C9" s="408"/>
      <c r="D9" s="408"/>
      <c r="E9" s="408"/>
      <c r="F9" s="468">
        <f>IF('[1]p8'!$F$70&lt;&gt;0,'[1]p8'!$F$70,"")</f>
        <v>30</v>
      </c>
      <c r="G9" s="468"/>
      <c r="H9" s="468">
        <f>IF('[1]p8'!$E$70&lt;&gt;0,'[1]p8'!$E$70,"")</f>
        <v>2</v>
      </c>
      <c r="I9" s="468"/>
      <c r="J9" s="468">
        <f>IF('[1]p8'!$I$70&lt;&gt;0,'[1]p8'!$I$70,"")</f>
        <v>1</v>
      </c>
      <c r="K9" s="468"/>
      <c r="L9" s="24"/>
      <c r="M9" s="468">
        <f>IF('[1]p8'!$K$70&lt;&gt;0,'[1]p8'!$K$70,"")</f>
      </c>
      <c r="N9" s="468"/>
      <c r="O9" s="24"/>
      <c r="P9" s="24">
        <f>IF('[1]p8'!$L$70&lt;&gt;0,'[1]p8'!$L$70,"")</f>
      </c>
      <c r="Q9" s="42"/>
      <c r="R9" s="468">
        <f>IF('[1]p8'!$J$70&lt;&gt;0,'[1]p8'!$J$70,"")</f>
        <v>1</v>
      </c>
      <c r="S9" s="468"/>
    </row>
    <row r="10" spans="1:19" s="2" customFormat="1" ht="13.5" customHeight="1">
      <c r="A10" s="408" t="str">
        <f>IF('[1]p8'!$A$71&lt;&gt;0,'[1]p8'!$A$71,"")</f>
        <v>Curso de Leitura - T 02</v>
      </c>
      <c r="B10" s="408"/>
      <c r="C10" s="408"/>
      <c r="D10" s="408"/>
      <c r="E10" s="408"/>
      <c r="F10" s="468">
        <f>IF('[1]p8'!$F$71&lt;&gt;0,'[1]p8'!$F$71,"")</f>
        <v>30</v>
      </c>
      <c r="G10" s="468"/>
      <c r="H10" s="468">
        <f>IF('[1]p8'!$E$71&lt;&gt;0,'[1]p8'!$E$71,"")</f>
        <v>2</v>
      </c>
      <c r="I10" s="468"/>
      <c r="J10" s="468">
        <f>IF('[1]p8'!$I$71&lt;&gt;0,'[1]p8'!$I$71,"")</f>
        <v>1</v>
      </c>
      <c r="K10" s="468"/>
      <c r="L10" s="24"/>
      <c r="M10" s="468">
        <f>IF('[1]p8'!$K$71&lt;&gt;0,'[1]p8'!$K$71,"")</f>
      </c>
      <c r="N10" s="468"/>
      <c r="O10" s="24"/>
      <c r="P10" s="24">
        <f>IF('[1]p8'!$L$71&lt;&gt;0,'[1]p8'!$L$71,"")</f>
      </c>
      <c r="Q10" s="42"/>
      <c r="R10" s="468">
        <f>IF('[1]p8'!$J$71&lt;&gt;0,'[1]p8'!$J$71,"")</f>
        <v>1</v>
      </c>
      <c r="S10" s="468"/>
    </row>
    <row r="11" spans="1:19" s="34" customFormat="1" ht="11.25">
      <c r="A11" s="390" t="str">
        <f>T('[1]p9'!$C$13:$G$13)</f>
        <v>Aparecido Jesuino de Souza</v>
      </c>
      <c r="B11" s="385"/>
      <c r="C11" s="385"/>
      <c r="D11" s="385"/>
      <c r="E11" s="465"/>
      <c r="F11" s="466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</row>
    <row r="12" spans="1:19" s="2" customFormat="1" ht="13.5" customHeight="1">
      <c r="A12" s="408" t="str">
        <f>IF('[1]p9'!$A$69&lt;&gt;0,'[1]p9'!$A$69,"")</f>
        <v>Equaçoes Diferenciasi Ordinárias</v>
      </c>
      <c r="B12" s="408"/>
      <c r="C12" s="408"/>
      <c r="D12" s="408"/>
      <c r="E12" s="408"/>
      <c r="F12" s="468">
        <f>IF('[1]p9'!$F$69&lt;&gt;0,'[1]p9'!$F$69,"")</f>
        <v>60</v>
      </c>
      <c r="G12" s="468"/>
      <c r="H12" s="468">
        <f>IF('[1]p9'!$E$69&lt;&gt;0,'[1]p9'!$E$69,"")</f>
        <v>4</v>
      </c>
      <c r="I12" s="468"/>
      <c r="J12" s="468">
        <f>IF('[1]p9'!$I$69&lt;&gt;0,'[1]p9'!$I$69,"")</f>
        <v>8</v>
      </c>
      <c r="K12" s="468"/>
      <c r="L12" s="24"/>
      <c r="M12" s="468">
        <f>IF('[1]p9'!$K$69&lt;&gt;0,'[1]p9'!$K$69,"")</f>
        <v>2</v>
      </c>
      <c r="N12" s="468"/>
      <c r="O12" s="24"/>
      <c r="P12" s="24">
        <f>IF('[1]p9'!$L$69&lt;&gt;0,'[1]p9'!$L$69,"")</f>
        <v>1</v>
      </c>
      <c r="Q12" s="42"/>
      <c r="R12" s="468">
        <f>IF('[1]p9'!$J$69&lt;&gt;0,'[1]p9'!$J$69,"")</f>
        <v>5</v>
      </c>
      <c r="S12" s="468"/>
    </row>
    <row r="13" spans="1:19" s="34" customFormat="1" ht="11.25">
      <c r="A13" s="390" t="str">
        <f>T('[1]p12'!$C$13:$G$13)</f>
        <v>Claudianor Oliveira Alves</v>
      </c>
      <c r="B13" s="385"/>
      <c r="C13" s="385"/>
      <c r="D13" s="385"/>
      <c r="E13" s="465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</row>
    <row r="14" spans="1:19" s="2" customFormat="1" ht="13.5" customHeight="1">
      <c r="A14" s="408" t="str">
        <f>IF('[1]p12'!$A$69&lt;&gt;0,'[1]p12'!$A$69,"")</f>
        <v>Teoria da Medida</v>
      </c>
      <c r="B14" s="408"/>
      <c r="C14" s="408"/>
      <c r="D14" s="408"/>
      <c r="E14" s="408"/>
      <c r="F14" s="468">
        <f>IF('[1]p12'!$F$69&lt;&gt;0,'[1]p12'!$F$69,"")</f>
        <v>4</v>
      </c>
      <c r="G14" s="468"/>
      <c r="H14" s="468">
        <f>IF('[1]p12'!$E$69&lt;&gt;0,'[1]p12'!$E$69,"")</f>
        <v>4</v>
      </c>
      <c r="I14" s="468"/>
      <c r="J14" s="468">
        <f>IF('[1]p12'!$I$69&lt;&gt;0,'[1]p12'!$I$69,"")</f>
        <v>6</v>
      </c>
      <c r="K14" s="468"/>
      <c r="L14" s="24"/>
      <c r="M14" s="468">
        <f>IF('[1]p12'!$K$69&lt;&gt;0,'[1]p12'!$K$69,"")</f>
      </c>
      <c r="N14" s="468"/>
      <c r="O14" s="24"/>
      <c r="P14" s="24">
        <f>IF('[1]p12'!$L$69&lt;&gt;0,'[1]p12'!$L$69,"")</f>
        <v>1</v>
      </c>
      <c r="Q14" s="42"/>
      <c r="R14" s="468">
        <f>IF('[1]p12'!$J$69&lt;&gt;0,'[1]p12'!$J$69,"")</f>
        <v>5</v>
      </c>
      <c r="S14" s="468"/>
    </row>
    <row r="15" spans="1:19" s="34" customFormat="1" ht="11.25">
      <c r="A15" s="390" t="str">
        <f>T('[1]p16'!$C$13:$G$13)</f>
        <v>Fernanda Ester Camillo Camargo</v>
      </c>
      <c r="B15" s="385"/>
      <c r="C15" s="385"/>
      <c r="D15" s="385"/>
      <c r="E15" s="465"/>
      <c r="F15" s="466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</row>
    <row r="16" spans="1:19" s="2" customFormat="1" ht="13.5" customHeight="1">
      <c r="A16" s="408" t="str">
        <f>IF('[1]p16'!$A$69&lt;&gt;0,'[1]p16'!$A$69,"")</f>
        <v>Geometria Diferencial </v>
      </c>
      <c r="B16" s="408"/>
      <c r="C16" s="408"/>
      <c r="D16" s="408"/>
      <c r="E16" s="408"/>
      <c r="F16" s="468">
        <f>IF('[1]p16'!$F$69&lt;&gt;0,'[1]p16'!$F$69,"")</f>
        <v>60</v>
      </c>
      <c r="G16" s="468"/>
      <c r="H16" s="468">
        <f>IF('[1]p16'!$E$69&lt;&gt;0,'[1]p16'!$E$69,"")</f>
        <v>4</v>
      </c>
      <c r="I16" s="468"/>
      <c r="J16" s="468">
        <f>IF('[1]p16'!$I$69&lt;&gt;0,'[1]p16'!$I$69,"")</f>
        <v>8</v>
      </c>
      <c r="K16" s="468"/>
      <c r="L16" s="24"/>
      <c r="M16" s="468">
        <f>IF('[1]p16'!$K$69&lt;&gt;0,'[1]p16'!$K$69,"")</f>
      </c>
      <c r="N16" s="468"/>
      <c r="O16" s="24"/>
      <c r="P16" s="24">
        <f>IF('[1]p16'!$L$69&lt;&gt;0,'[1]p16'!$L$69,"")</f>
      </c>
      <c r="Q16" s="42"/>
      <c r="R16" s="468">
        <f>IF('[1]p16'!$J$69&lt;&gt;0,'[1]p16'!$J$69,"")</f>
        <v>8</v>
      </c>
      <c r="S16" s="468"/>
    </row>
    <row r="17" spans="1:19" s="2" customFormat="1" ht="13.5" customHeight="1">
      <c r="A17" s="408" t="str">
        <f>IF('[1]p16'!$A$70&lt;&gt;0,'[1]p16'!$A$70,"")</f>
        <v>Tópicos de Geometria</v>
      </c>
      <c r="B17" s="408"/>
      <c r="C17" s="408"/>
      <c r="D17" s="408"/>
      <c r="E17" s="408"/>
      <c r="F17" s="468">
        <f>IF('[1]p16'!$F$70&lt;&gt;0,'[1]p16'!$F$70,"")</f>
        <v>60</v>
      </c>
      <c r="G17" s="468"/>
      <c r="H17" s="468">
        <f>IF('[1]p16'!$E$70&lt;&gt;0,'[1]p16'!$E$70,"")</f>
        <v>4</v>
      </c>
      <c r="I17" s="468"/>
      <c r="J17" s="468">
        <f>IF('[1]p16'!$I$70&lt;&gt;0,'[1]p16'!$I$70,"")</f>
        <v>3</v>
      </c>
      <c r="K17" s="468"/>
      <c r="L17" s="24"/>
      <c r="M17" s="468">
        <f>IF('[1]p16'!$K$70&lt;&gt;0,'[1]p16'!$K$70,"")</f>
      </c>
      <c r="N17" s="468"/>
      <c r="O17" s="24"/>
      <c r="P17" s="24">
        <f>IF('[1]p16'!$L$70&lt;&gt;0,'[1]p16'!$L$70,"")</f>
        <v>2</v>
      </c>
      <c r="Q17" s="42"/>
      <c r="R17" s="468">
        <f>IF('[1]p16'!$J$70&lt;&gt;0,'[1]p16'!$J$70,"")</f>
        <v>1</v>
      </c>
      <c r="S17" s="468"/>
    </row>
    <row r="18" spans="1:19" s="34" customFormat="1" ht="11.25">
      <c r="A18" s="390" t="str">
        <f>T('[1]p19'!$C$13:$G$13)</f>
        <v>Francisco Júlio Sobreira de A. Corrêa</v>
      </c>
      <c r="B18" s="385"/>
      <c r="C18" s="385"/>
      <c r="D18" s="385"/>
      <c r="E18" s="465"/>
      <c r="F18" s="466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</row>
    <row r="19" spans="1:19" s="2" customFormat="1" ht="13.5" customHeight="1">
      <c r="A19" s="408" t="str">
        <f>IF('[1]p19'!$A$69&lt;&gt;0,'[1]p19'!$A$69,"")</f>
        <v>Tópicos Especiais em Análise</v>
      </c>
      <c r="B19" s="408"/>
      <c r="C19" s="408"/>
      <c r="D19" s="408"/>
      <c r="E19" s="408"/>
      <c r="F19" s="468">
        <f>IF('[1]p19'!$F$69&lt;&gt;0,'[1]p19'!$F$69,"")</f>
        <v>60</v>
      </c>
      <c r="G19" s="468"/>
      <c r="H19" s="468">
        <f>IF('[1]p19'!$E$69&lt;&gt;0,'[1]p19'!$E$69,"")</f>
        <v>60</v>
      </c>
      <c r="I19" s="468"/>
      <c r="J19" s="468">
        <f>IF('[1]p19'!$I$69&lt;&gt;0,'[1]p19'!$I$69,"")</f>
        <v>1</v>
      </c>
      <c r="K19" s="468"/>
      <c r="L19" s="24"/>
      <c r="M19" s="468">
        <f>IF('[1]p19'!$K$69&lt;&gt;0,'[1]p19'!$K$69,"")</f>
      </c>
      <c r="N19" s="468"/>
      <c r="O19" s="24"/>
      <c r="P19" s="24">
        <f>IF('[1]p19'!$L$69&lt;&gt;0,'[1]p19'!$L$69,"")</f>
      </c>
      <c r="Q19" s="42"/>
      <c r="R19" s="468">
        <f>IF('[1]p19'!$J$69&lt;&gt;0,'[1]p19'!$J$69,"")</f>
        <v>1</v>
      </c>
      <c r="S19" s="468"/>
    </row>
    <row r="20" spans="1:19" s="34" customFormat="1" ht="11.25">
      <c r="A20" s="390" t="str">
        <f>T('[1]p21'!$C$13:$G$13)</f>
        <v>Henrique Fernandes de Lima</v>
      </c>
      <c r="B20" s="385"/>
      <c r="C20" s="385"/>
      <c r="D20" s="385"/>
      <c r="E20" s="465"/>
      <c r="F20" s="466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</row>
    <row r="21" spans="1:19" s="2" customFormat="1" ht="13.5" customHeight="1">
      <c r="A21" s="408" t="str">
        <f>IF('[1]p21'!$A$69&lt;&gt;0,'[1]p21'!$A$69,"")</f>
        <v>Tópicos de Geometria</v>
      </c>
      <c r="B21" s="408"/>
      <c r="C21" s="408"/>
      <c r="D21" s="408"/>
      <c r="E21" s="408"/>
      <c r="F21" s="468">
        <f>IF('[1]p21'!$F$69&lt;&gt;0,'[1]p21'!$F$69,"")</f>
        <v>60</v>
      </c>
      <c r="G21" s="468"/>
      <c r="H21" s="468">
        <f>IF('[1]p21'!$E$69&lt;&gt;0,'[1]p21'!$E$69,"")</f>
        <v>4</v>
      </c>
      <c r="I21" s="468"/>
      <c r="J21" s="468">
        <f>IF('[1]p21'!$I$69&lt;&gt;0,'[1]p21'!$I$69,"")</f>
        <v>2</v>
      </c>
      <c r="K21" s="468"/>
      <c r="L21" s="24"/>
      <c r="M21" s="468">
        <f>IF('[1]p21'!$K$69&lt;&gt;0,'[1]p21'!$K$69,"")</f>
      </c>
      <c r="N21" s="468"/>
      <c r="O21" s="24"/>
      <c r="P21" s="24">
        <f>IF('[1]p21'!$L$69&lt;&gt;0,'[1]p21'!$L$69,"")</f>
        <v>1</v>
      </c>
      <c r="Q21" s="42"/>
      <c r="R21" s="468">
        <f>IF('[1]p21'!$J$69&lt;&gt;0,'[1]p21'!$J$69,"")</f>
        <v>1</v>
      </c>
      <c r="S21" s="468"/>
    </row>
    <row r="22" spans="1:19" s="34" customFormat="1" ht="11.25">
      <c r="A22" s="390" t="str">
        <f>T('[1]p35'!$C$13:$G$13)</f>
        <v>Marco Aurélio Soares Souto</v>
      </c>
      <c r="B22" s="385"/>
      <c r="C22" s="385"/>
      <c r="D22" s="385"/>
      <c r="E22" s="465"/>
      <c r="F22" s="466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</row>
    <row r="23" spans="1:19" s="2" customFormat="1" ht="13.5" customHeight="1">
      <c r="A23" s="408" t="str">
        <f>IF('[1]p35'!$A$69&lt;&gt;0,'[1]p35'!$A$69,"")</f>
        <v>Análise Real</v>
      </c>
      <c r="B23" s="408"/>
      <c r="C23" s="408"/>
      <c r="D23" s="408"/>
      <c r="E23" s="408"/>
      <c r="F23" s="468">
        <f>IF('[1]p35'!$F$69&lt;&gt;0,'[1]p35'!$F$69,"")</f>
        <v>60</v>
      </c>
      <c r="G23" s="468"/>
      <c r="H23" s="468">
        <f>IF('[1]p35'!$E$69&lt;&gt;0,'[1]p35'!$E$69,"")</f>
        <v>4</v>
      </c>
      <c r="I23" s="468"/>
      <c r="J23" s="468">
        <f>IF('[1]p35'!$I$69&lt;&gt;0,'[1]p35'!$I$69,"")</f>
        <v>3</v>
      </c>
      <c r="K23" s="468"/>
      <c r="L23" s="24"/>
      <c r="M23" s="468">
        <f>IF('[1]p35'!$K$69&lt;&gt;0,'[1]p35'!$K$69,"")</f>
      </c>
      <c r="N23" s="468"/>
      <c r="O23" s="24"/>
      <c r="P23" s="24">
        <f>IF('[1]p35'!$L$69&lt;&gt;0,'[1]p35'!$L$69,"")</f>
        <v>1</v>
      </c>
      <c r="Q23" s="42"/>
      <c r="R23" s="468">
        <f>IF('[1]p35'!$J$69&lt;&gt;0,'[1]p35'!$J$69,"")</f>
        <v>2</v>
      </c>
      <c r="S23" s="468"/>
    </row>
  </sheetData>
  <sheetProtection/>
  <mergeCells count="87">
    <mergeCell ref="A22:E22"/>
    <mergeCell ref="F22:S22"/>
    <mergeCell ref="A23:E23"/>
    <mergeCell ref="F23:G23"/>
    <mergeCell ref="H23:I23"/>
    <mergeCell ref="J23:K23"/>
    <mergeCell ref="M23:N23"/>
    <mergeCell ref="R23:S23"/>
    <mergeCell ref="M21:N21"/>
    <mergeCell ref="R21:S21"/>
    <mergeCell ref="A20:E20"/>
    <mergeCell ref="F20:S20"/>
    <mergeCell ref="A21:E21"/>
    <mergeCell ref="F21:G21"/>
    <mergeCell ref="H21:I21"/>
    <mergeCell ref="J21:K21"/>
    <mergeCell ref="R19:S19"/>
    <mergeCell ref="A19:E19"/>
    <mergeCell ref="F19:G19"/>
    <mergeCell ref="H19:I19"/>
    <mergeCell ref="J19:K19"/>
    <mergeCell ref="M19:N19"/>
    <mergeCell ref="A18:E18"/>
    <mergeCell ref="F18:S18"/>
    <mergeCell ref="A16:E16"/>
    <mergeCell ref="F16:G16"/>
    <mergeCell ref="A17:E17"/>
    <mergeCell ref="F17:G17"/>
    <mergeCell ref="H17:I17"/>
    <mergeCell ref="J17:K17"/>
    <mergeCell ref="M17:N17"/>
    <mergeCell ref="R17:S17"/>
    <mergeCell ref="M14:N14"/>
    <mergeCell ref="R14:S14"/>
    <mergeCell ref="A14:E14"/>
    <mergeCell ref="F14:G14"/>
    <mergeCell ref="H14:I14"/>
    <mergeCell ref="J14:K14"/>
    <mergeCell ref="A13:E13"/>
    <mergeCell ref="F13:S13"/>
    <mergeCell ref="M12:N12"/>
    <mergeCell ref="R12:S12"/>
    <mergeCell ref="A12:E12"/>
    <mergeCell ref="F12:G12"/>
    <mergeCell ref="H12:I12"/>
    <mergeCell ref="J12:K12"/>
    <mergeCell ref="A11:E11"/>
    <mergeCell ref="F11:S11"/>
    <mergeCell ref="A10:E10"/>
    <mergeCell ref="F10:G10"/>
    <mergeCell ref="H10:I10"/>
    <mergeCell ref="J10:K10"/>
    <mergeCell ref="M10:N10"/>
    <mergeCell ref="R10:S10"/>
    <mergeCell ref="M8:N8"/>
    <mergeCell ref="R8:S8"/>
    <mergeCell ref="M9:N9"/>
    <mergeCell ref="R9:S9"/>
    <mergeCell ref="A9:E9"/>
    <mergeCell ref="F9:G9"/>
    <mergeCell ref="H9:I9"/>
    <mergeCell ref="J9:K9"/>
    <mergeCell ref="A8:E8"/>
    <mergeCell ref="F8:G8"/>
    <mergeCell ref="H8:I8"/>
    <mergeCell ref="J8:K8"/>
    <mergeCell ref="A7:E7"/>
    <mergeCell ref="F7:S7"/>
    <mergeCell ref="R6:S6"/>
    <mergeCell ref="A4:S5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  <mergeCell ref="A15:E15"/>
    <mergeCell ref="F15:S15"/>
    <mergeCell ref="H16:I16"/>
    <mergeCell ref="J16:K16"/>
    <mergeCell ref="M16:N16"/>
    <mergeCell ref="R16:S16"/>
  </mergeCells>
  <conditionalFormatting sqref="J8:K10 J12:K12 J14:K14 J16:K17 J19:K19 J21:K21 J23:K23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5"/>
  <sheetViews>
    <sheetView workbookViewId="0" topLeftCell="A121">
      <selection activeCell="A143" sqref="A143:E14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65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77" t="s">
        <v>77</v>
      </c>
      <c r="Q3" s="378"/>
      <c r="R3" s="375" t="str">
        <f>'[1]p1'!$H$4</f>
        <v>2009.2</v>
      </c>
      <c r="S3" s="376"/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69" t="s">
        <v>67</v>
      </c>
      <c r="B6" s="469"/>
      <c r="C6" s="469"/>
      <c r="D6" s="469"/>
      <c r="E6" s="469"/>
      <c r="F6" s="469" t="s">
        <v>62</v>
      </c>
      <c r="G6" s="469"/>
      <c r="H6" s="469" t="s">
        <v>68</v>
      </c>
      <c r="I6" s="469"/>
      <c r="J6" s="469" t="s">
        <v>69</v>
      </c>
      <c r="K6" s="469"/>
      <c r="L6" s="11"/>
      <c r="M6" s="469" t="s">
        <v>138</v>
      </c>
      <c r="N6" s="469"/>
      <c r="O6" s="11"/>
      <c r="P6" s="11" t="s">
        <v>66</v>
      </c>
      <c r="Q6" s="11"/>
      <c r="R6" s="469" t="s">
        <v>21</v>
      </c>
      <c r="S6" s="469"/>
    </row>
    <row r="7" spans="1:19" s="34" customFormat="1" ht="11.25">
      <c r="A7" s="390" t="str">
        <f>T('[1]p1'!$C$13:$G$13)</f>
        <v>Alciônio Saldanha de Oliveira</v>
      </c>
      <c r="B7" s="385"/>
      <c r="C7" s="385"/>
      <c r="D7" s="385"/>
      <c r="E7" s="465"/>
      <c r="F7" s="466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</row>
    <row r="8" spans="1:19" s="2" customFormat="1" ht="13.5" customHeight="1">
      <c r="A8" s="408" t="str">
        <f>IF('[1]p1'!$A$57&lt;&gt;0,'[1]p1'!$A$57,"")</f>
        <v>Equações Diferenciais(Eng. Eletr.) - T 01</v>
      </c>
      <c r="B8" s="408"/>
      <c r="C8" s="408"/>
      <c r="D8" s="408"/>
      <c r="E8" s="408"/>
      <c r="F8" s="468">
        <f>IF('[1]p1'!$F$57&lt;&gt;0,'[1]p1'!$F$57,"")</f>
        <v>60</v>
      </c>
      <c r="G8" s="468"/>
      <c r="H8" s="468">
        <f>IF('[1]p1'!$E$57&lt;&gt;0,'[1]p1'!$E$57,"")</f>
        <v>4</v>
      </c>
      <c r="I8" s="468"/>
      <c r="J8" s="468">
        <f>IF('[1]p1'!$I$57&lt;&gt;0,'[1]p1'!$I$57,"")</f>
        <v>60</v>
      </c>
      <c r="K8" s="468"/>
      <c r="L8" s="24"/>
      <c r="M8" s="468">
        <f>IF('[1]p1'!$K$57&lt;&gt;0,'[1]p1'!$K$57,"")</f>
        <v>6</v>
      </c>
      <c r="N8" s="468"/>
      <c r="O8" s="24"/>
      <c r="P8" s="24">
        <f>IF('[1]p1'!$L$57&lt;&gt;0,'[1]p1'!$L$57,"")</f>
        <v>11</v>
      </c>
      <c r="Q8" s="42"/>
      <c r="R8" s="468">
        <f>IF('[1]p1'!$J$57&lt;&gt;0,'[1]p1'!$J$57,"")</f>
        <v>43</v>
      </c>
      <c r="S8" s="468"/>
    </row>
    <row r="9" spans="1:19" s="2" customFormat="1" ht="13.5" customHeight="1">
      <c r="A9" s="408" t="str">
        <f>IF('[1]p1'!$A$58&lt;&gt;0,'[1]p1'!$A$58,"")</f>
        <v>Equações Diferenciais(Eng. Eletr.) - T 02</v>
      </c>
      <c r="B9" s="408"/>
      <c r="C9" s="408"/>
      <c r="D9" s="408"/>
      <c r="E9" s="408"/>
      <c r="F9" s="468">
        <f>IF('[1]p1'!$F$58&lt;&gt;0,'[1]p1'!$F$58,"")</f>
        <v>60</v>
      </c>
      <c r="G9" s="468"/>
      <c r="H9" s="468">
        <f>IF('[1]p1'!$E$58&lt;&gt;0,'[1]p1'!$E$58,"")</f>
        <v>4</v>
      </c>
      <c r="I9" s="468"/>
      <c r="J9" s="468">
        <f>IF('[1]p1'!$I$58&lt;&gt;0,'[1]p1'!$I$58,"")</f>
        <v>25</v>
      </c>
      <c r="K9" s="468"/>
      <c r="L9" s="24"/>
      <c r="M9" s="468">
        <f>IF('[1]p1'!$K$58&lt;&gt;0,'[1]p1'!$K$58,"")</f>
        <v>2</v>
      </c>
      <c r="N9" s="468"/>
      <c r="O9" s="24"/>
      <c r="P9" s="24">
        <f>IF('[1]p1'!$L$58&lt;&gt;0,'[1]p1'!$L$58,"")</f>
        <v>2</v>
      </c>
      <c r="Q9" s="42"/>
      <c r="R9" s="468">
        <f>IF('[1]p1'!$J$58&lt;&gt;0,'[1]p1'!$J$58,"")</f>
        <v>21</v>
      </c>
      <c r="S9" s="468"/>
    </row>
    <row r="10" spans="1:19" s="2" customFormat="1" ht="13.5" customHeight="1">
      <c r="A10" s="408" t="str">
        <f>IF('[1]p1'!$A$59&lt;&gt;0,'[1]p1'!$A$59,"")</f>
        <v>Mat.  Aplic. à  Administração  I - T 02</v>
      </c>
      <c r="B10" s="408"/>
      <c r="C10" s="408"/>
      <c r="D10" s="408"/>
      <c r="E10" s="408"/>
      <c r="F10" s="468">
        <f>IF('[1]p1'!$F$59&lt;&gt;0,'[1]p1'!$F$59,"")</f>
        <v>60</v>
      </c>
      <c r="G10" s="468"/>
      <c r="H10" s="468">
        <f>IF('[1]p1'!$E$59&lt;&gt;0,'[1]p1'!$E$59,"")</f>
        <v>4</v>
      </c>
      <c r="I10" s="468"/>
      <c r="J10" s="468">
        <f>IF('[1]p1'!$I$59&lt;&gt;0,'[1]p1'!$I$59,"")</f>
        <v>64</v>
      </c>
      <c r="K10" s="468"/>
      <c r="L10" s="24"/>
      <c r="M10" s="468">
        <f>IF('[1]p1'!$K$59&lt;&gt;0,'[1]p1'!$K$59,"")</f>
        <v>12</v>
      </c>
      <c r="N10" s="468"/>
      <c r="O10" s="24"/>
      <c r="P10" s="24">
        <f>IF('[1]p1'!$L$59&lt;&gt;0,'[1]p1'!$L$59,"")</f>
        <v>12</v>
      </c>
      <c r="Q10" s="42"/>
      <c r="R10" s="468">
        <f>IF('[1]p1'!$J$59&lt;&gt;0,'[1]p1'!$J$59,"")</f>
        <v>40</v>
      </c>
      <c r="S10" s="468"/>
    </row>
    <row r="11" spans="1:19" s="34" customFormat="1" ht="11.25">
      <c r="A11" s="390" t="str">
        <f>T('[1]p2'!$C$13:$G$13)</f>
        <v>Alexsandro Bezerra Cavalcanti</v>
      </c>
      <c r="B11" s="385"/>
      <c r="C11" s="385"/>
      <c r="D11" s="385"/>
      <c r="E11" s="465"/>
      <c r="F11" s="466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</row>
    <row r="12" spans="1:19" s="2" customFormat="1" ht="13.5" customHeight="1">
      <c r="A12" s="408" t="str">
        <f>IF('[1]p2'!$A$57&lt;&gt;0,'[1]p2'!$A$57,"")</f>
        <v>Estatís. Aplic. às Ciências Sociais II - T 01</v>
      </c>
      <c r="B12" s="408"/>
      <c r="C12" s="408"/>
      <c r="D12" s="408"/>
      <c r="E12" s="408"/>
      <c r="F12" s="468">
        <f>IF('[1]p2'!$F$57&lt;&gt;0,'[1]p2'!$F$57,"")</f>
        <v>60</v>
      </c>
      <c r="G12" s="468"/>
      <c r="H12" s="468">
        <f>IF('[1]p2'!$E$57&lt;&gt;0,'[1]p2'!$E$57,"")</f>
      </c>
      <c r="I12" s="468"/>
      <c r="J12" s="468">
        <f>IF('[1]p2'!$I$57&lt;&gt;0,'[1]p2'!$I$57,"")</f>
        <v>14</v>
      </c>
      <c r="K12" s="468"/>
      <c r="L12" s="24"/>
      <c r="M12" s="468">
        <f>IF('[1]p2'!$K$57&lt;&gt;0,'[1]p2'!$K$57,"")</f>
        <v>9</v>
      </c>
      <c r="N12" s="468"/>
      <c r="O12" s="24"/>
      <c r="P12" s="24">
        <f>IF('[1]p2'!$L$57&lt;&gt;0,'[1]p2'!$L$57,"")</f>
        <v>1</v>
      </c>
      <c r="Q12" s="42"/>
      <c r="R12" s="468">
        <f>IF('[1]p2'!$J$57&lt;&gt;0,'[1]p2'!$J$57,"")</f>
        <v>4</v>
      </c>
      <c r="S12" s="468"/>
    </row>
    <row r="13" spans="1:19" s="2" customFormat="1" ht="13.5" customHeight="1">
      <c r="A13" s="408" t="str">
        <f>IF('[1]p2'!$A$58&lt;&gt;0,'[1]p2'!$A$58,"")</f>
        <v>Introdução à Estatística - T 01</v>
      </c>
      <c r="B13" s="408"/>
      <c r="C13" s="408"/>
      <c r="D13" s="408"/>
      <c r="E13" s="408"/>
      <c r="F13" s="468">
        <f>IF('[1]p2'!$F$58&lt;&gt;0,'[1]p2'!$F$58,"")</f>
        <v>45</v>
      </c>
      <c r="G13" s="468"/>
      <c r="H13" s="468">
        <f>IF('[1]p2'!$E$58&lt;&gt;0,'[1]p2'!$E$58,"")</f>
      </c>
      <c r="I13" s="468"/>
      <c r="J13" s="468">
        <f>IF('[1]p2'!$I$58&lt;&gt;0,'[1]p2'!$I$58,"")</f>
        <v>28</v>
      </c>
      <c r="K13" s="468"/>
      <c r="L13" s="24"/>
      <c r="M13" s="468">
        <f>IF('[1]p2'!$K$58&lt;&gt;0,'[1]p2'!$K$58,"")</f>
        <v>1</v>
      </c>
      <c r="N13" s="468"/>
      <c r="O13" s="24"/>
      <c r="P13" s="24">
        <f>IF('[1]p2'!$L$58&lt;&gt;0,'[1]p2'!$L$58,"")</f>
        <v>5</v>
      </c>
      <c r="Q13" s="42"/>
      <c r="R13" s="468">
        <f>IF('[1]p2'!$J$58&lt;&gt;0,'[1]p2'!$J$58,"")</f>
        <v>22</v>
      </c>
      <c r="S13" s="468"/>
    </row>
    <row r="14" spans="1:19" s="2" customFormat="1" ht="13.5" customHeight="1">
      <c r="A14" s="408" t="str">
        <f>IF('[1]p2'!$A$59&lt;&gt;0,'[1]p2'!$A$59,"")</f>
        <v>Inferência Estatística - T 02</v>
      </c>
      <c r="B14" s="408"/>
      <c r="C14" s="408"/>
      <c r="D14" s="408"/>
      <c r="E14" s="408"/>
      <c r="F14" s="468">
        <f>IF('[1]p2'!$F$59&lt;&gt;0,'[1]p2'!$F$59,"")</f>
        <v>60</v>
      </c>
      <c r="G14" s="468"/>
      <c r="H14" s="468">
        <f>IF('[1]p2'!$E$59&lt;&gt;0,'[1]p2'!$E$59,"")</f>
      </c>
      <c r="I14" s="468"/>
      <c r="J14" s="468">
        <f>IF('[1]p2'!$I$59&lt;&gt;0,'[1]p2'!$I$59,"")</f>
        <v>22</v>
      </c>
      <c r="K14" s="468"/>
      <c r="L14" s="24"/>
      <c r="M14" s="468">
        <f>IF('[1]p2'!$K$59&lt;&gt;0,'[1]p2'!$K$59,"")</f>
        <v>4</v>
      </c>
      <c r="N14" s="468"/>
      <c r="O14" s="24"/>
      <c r="P14" s="24">
        <f>IF('[1]p2'!$L$59&lt;&gt;0,'[1]p2'!$L$59,"")</f>
        <v>5</v>
      </c>
      <c r="Q14" s="42"/>
      <c r="R14" s="468">
        <f>IF('[1]p2'!$J$59&lt;&gt;0,'[1]p2'!$J$59,"")</f>
        <v>13</v>
      </c>
      <c r="S14" s="468"/>
    </row>
    <row r="15" spans="1:19" s="34" customFormat="1" ht="11.25">
      <c r="A15" s="390" t="str">
        <f>T('[1]p4'!$C$13:$G$13)</f>
        <v>Amauri Araújo Cruz</v>
      </c>
      <c r="B15" s="385"/>
      <c r="C15" s="385"/>
      <c r="D15" s="385"/>
      <c r="E15" s="465"/>
      <c r="F15" s="466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</row>
    <row r="16" spans="1:19" s="2" customFormat="1" ht="13.5" customHeight="1">
      <c r="A16" s="408" t="str">
        <f>IF('[1]p4'!$A$57&lt;&gt;0,'[1]p4'!$A$57,"")</f>
        <v>Álgebra Vet. e Geometria Analítica - T 03</v>
      </c>
      <c r="B16" s="408"/>
      <c r="C16" s="408"/>
      <c r="D16" s="408"/>
      <c r="E16" s="408"/>
      <c r="F16" s="468">
        <f>IF('[1]p4'!$F$57&lt;&gt;0,'[1]p4'!$F$57,"")</f>
        <v>60</v>
      </c>
      <c r="G16" s="468"/>
      <c r="H16" s="468">
        <f>IF('[1]p4'!$E$57&lt;&gt;0,'[1]p4'!$E$57,"")</f>
        <v>4</v>
      </c>
      <c r="I16" s="468"/>
      <c r="J16" s="468">
        <f>IF('[1]p4'!$I$57&lt;&gt;0,'[1]p4'!$I$57,"")</f>
        <v>60</v>
      </c>
      <c r="K16" s="468"/>
      <c r="L16" s="24"/>
      <c r="M16" s="468">
        <f>IF('[1]p4'!$K$57&lt;&gt;0,'[1]p4'!$K$57,"")</f>
        <v>18</v>
      </c>
      <c r="N16" s="468"/>
      <c r="O16" s="24"/>
      <c r="P16" s="24">
        <f>IF('[1]p4'!$L$57&lt;&gt;0,'[1]p4'!$L$57,"")</f>
        <v>25</v>
      </c>
      <c r="Q16" s="42"/>
      <c r="R16" s="468">
        <f>IF('[1]p4'!$J$57&lt;&gt;0,'[1]p4'!$J$57,"")</f>
        <v>17</v>
      </c>
      <c r="S16" s="468"/>
    </row>
    <row r="17" spans="1:19" s="2" customFormat="1" ht="13.5" customHeight="1">
      <c r="A17" s="408" t="str">
        <f>IF('[1]p4'!$A$58&lt;&gt;0,'[1]p4'!$A$58,"")</f>
        <v>Álgebra Vet. e Geometria Analítica - T 07</v>
      </c>
      <c r="B17" s="408"/>
      <c r="C17" s="408"/>
      <c r="D17" s="408"/>
      <c r="E17" s="408"/>
      <c r="F17" s="468">
        <f>IF('[1]p4'!$F$58&lt;&gt;0,'[1]p4'!$F$58,"")</f>
        <v>60</v>
      </c>
      <c r="G17" s="468"/>
      <c r="H17" s="468">
        <f>IF('[1]p4'!$E$58&lt;&gt;0,'[1]p4'!$E$58,"")</f>
        <v>4</v>
      </c>
      <c r="I17" s="468"/>
      <c r="J17" s="468">
        <f>IF('[1]p4'!$I$58&lt;&gt;0,'[1]p4'!$I$58,"")</f>
        <v>59</v>
      </c>
      <c r="K17" s="468"/>
      <c r="L17" s="24"/>
      <c r="M17" s="468">
        <f>IF('[1]p4'!$K$58&lt;&gt;0,'[1]p4'!$K$58,"")</f>
        <v>9</v>
      </c>
      <c r="N17" s="468"/>
      <c r="O17" s="24"/>
      <c r="P17" s="24">
        <f>IF('[1]p4'!$L$58&lt;&gt;0,'[1]p4'!$L$58,"")</f>
        <v>22</v>
      </c>
      <c r="Q17" s="42"/>
      <c r="R17" s="468">
        <f>IF('[1]p4'!$J$58&lt;&gt;0,'[1]p4'!$J$58,"")</f>
        <v>28</v>
      </c>
      <c r="S17" s="468"/>
    </row>
    <row r="18" spans="1:19" s="2" customFormat="1" ht="13.5" customHeight="1">
      <c r="A18" s="408" t="str">
        <f>IF('[1]p4'!$A$59&lt;&gt;0,'[1]p4'!$A$59,"")</f>
        <v>Cálculo Diferencial e Integral I - T 01</v>
      </c>
      <c r="B18" s="408"/>
      <c r="C18" s="408"/>
      <c r="D18" s="408"/>
      <c r="E18" s="408"/>
      <c r="F18" s="468">
        <f>IF('[1]p4'!$F$59&lt;&gt;0,'[1]p4'!$F$59,"")</f>
        <v>90</v>
      </c>
      <c r="G18" s="468"/>
      <c r="H18" s="468">
        <f>IF('[1]p4'!$E$59&lt;&gt;0,'[1]p4'!$E$59,"")</f>
        <v>6</v>
      </c>
      <c r="I18" s="468"/>
      <c r="J18" s="468">
        <f>IF('[1]p4'!$I$59&lt;&gt;0,'[1]p4'!$I$59,"")</f>
        <v>58</v>
      </c>
      <c r="K18" s="468"/>
      <c r="L18" s="24"/>
      <c r="M18" s="468">
        <f>IF('[1]p4'!$K$59&lt;&gt;0,'[1]p4'!$K$59,"")</f>
        <v>2</v>
      </c>
      <c r="N18" s="468"/>
      <c r="O18" s="24"/>
      <c r="P18" s="24">
        <f>IF('[1]p4'!$L$59&lt;&gt;0,'[1]p4'!$L$59,"")</f>
        <v>31</v>
      </c>
      <c r="Q18" s="42"/>
      <c r="R18" s="468">
        <f>IF('[1]p4'!$J$59&lt;&gt;0,'[1]p4'!$J$59,"")</f>
        <v>25</v>
      </c>
      <c r="S18" s="468"/>
    </row>
    <row r="19" spans="1:19" s="34" customFormat="1" ht="11.25">
      <c r="A19" s="390" t="str">
        <f>T('[1]p5'!$C$13:$G$13)</f>
        <v>Ana Cristina Brandão da Rocha</v>
      </c>
      <c r="B19" s="385"/>
      <c r="C19" s="385"/>
      <c r="D19" s="385"/>
      <c r="E19" s="465"/>
      <c r="F19" s="466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</row>
    <row r="20" spans="1:19" s="2" customFormat="1" ht="13.5" customHeight="1">
      <c r="A20" s="408" t="str">
        <f>IF('[1]p5'!$A$57&lt;&gt;0,'[1]p5'!$A$57,"")</f>
        <v>Probabilidade e Estatística - T 01 (2010.0)</v>
      </c>
      <c r="B20" s="408"/>
      <c r="C20" s="408"/>
      <c r="D20" s="408"/>
      <c r="E20" s="408"/>
      <c r="F20" s="468">
        <f>IF('[1]p5'!$F$57&lt;&gt;0,'[1]p5'!$F$57,"")</f>
        <v>45</v>
      </c>
      <c r="G20" s="468"/>
      <c r="H20" s="468">
        <f>IF('[1]p5'!$E$57&lt;&gt;0,'[1]p5'!$E$57,"")</f>
        <v>3</v>
      </c>
      <c r="I20" s="468"/>
      <c r="J20" s="468">
        <f>IF('[1]p5'!$I$57&lt;&gt;0,'[1]p5'!$I$57,"")</f>
        <v>25</v>
      </c>
      <c r="K20" s="468"/>
      <c r="L20" s="24"/>
      <c r="M20" s="468">
        <f>IF('[1]p5'!$K$57&lt;&gt;0,'[1]p5'!$K$57,"")</f>
        <v>2</v>
      </c>
      <c r="N20" s="468"/>
      <c r="O20" s="24"/>
      <c r="P20" s="24">
        <f>IF('[1]p5'!$L$57&lt;&gt;0,'[1]p5'!$L$57,"")</f>
        <v>3</v>
      </c>
      <c r="Q20" s="42"/>
      <c r="R20" s="468">
        <f>IF('[1]p5'!$J$57&lt;&gt;0,'[1]p5'!$J$57,"")</f>
        <v>20</v>
      </c>
      <c r="S20" s="468"/>
    </row>
    <row r="21" spans="1:19" s="34" customFormat="1" ht="11.25">
      <c r="A21" s="390" t="str">
        <f>T('[1]p6'!$C$13:$G$13)</f>
        <v>Angelo Roncalli Furtado de Holanda</v>
      </c>
      <c r="B21" s="385"/>
      <c r="C21" s="385"/>
      <c r="D21" s="385"/>
      <c r="E21" s="465"/>
      <c r="F21" s="466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</row>
    <row r="22" spans="1:19" s="2" customFormat="1" ht="13.5" customHeight="1">
      <c r="A22" s="408" t="str">
        <f>IF('[1]p6'!$A$57&lt;&gt;0,'[1]p6'!$A$57,"")</f>
        <v>Álgebra Linear I - T 01</v>
      </c>
      <c r="B22" s="408"/>
      <c r="C22" s="408"/>
      <c r="D22" s="408"/>
      <c r="E22" s="408"/>
      <c r="F22" s="468">
        <f>IF('[1]p6'!$F$57&lt;&gt;0,'[1]p6'!$F$57,"")</f>
        <v>60</v>
      </c>
      <c r="G22" s="468"/>
      <c r="H22" s="468">
        <f>IF('[1]p6'!$E$57&lt;&gt;0,'[1]p6'!$E$57,"")</f>
        <v>4</v>
      </c>
      <c r="I22" s="468"/>
      <c r="J22" s="468">
        <f>IF('[1]p6'!$I$57&lt;&gt;0,'[1]p6'!$I$57,"")</f>
        <v>60</v>
      </c>
      <c r="K22" s="468"/>
      <c r="L22" s="24"/>
      <c r="M22" s="468">
        <f>IF('[1]p6'!$K$57&lt;&gt;0,'[1]p6'!$K$57,"")</f>
        <v>2</v>
      </c>
      <c r="N22" s="468"/>
      <c r="O22" s="24"/>
      <c r="P22" s="24">
        <f>IF('[1]p6'!$L$57&lt;&gt;0,'[1]p6'!$L$57,"")</f>
        <v>4</v>
      </c>
      <c r="Q22" s="42"/>
      <c r="R22" s="468">
        <f>IF('[1]p6'!$J$57&lt;&gt;0,'[1]p6'!$J$57,"")</f>
        <v>54</v>
      </c>
      <c r="S22" s="468"/>
    </row>
    <row r="23" spans="1:19" s="2" customFormat="1" ht="13.5" customHeight="1">
      <c r="A23" s="408" t="str">
        <f>IF('[1]p6'!$A$58&lt;&gt;0,'[1]p6'!$A$58,"")</f>
        <v>Cálculo II (NOVO) - T 02</v>
      </c>
      <c r="B23" s="408"/>
      <c r="C23" s="408"/>
      <c r="D23" s="408"/>
      <c r="E23" s="408"/>
      <c r="F23" s="468">
        <f>IF('[1]p6'!$F$58&lt;&gt;0,'[1]p6'!$F$58,"")</f>
        <v>60</v>
      </c>
      <c r="G23" s="468"/>
      <c r="H23" s="468">
        <f>IF('[1]p6'!$E$58&lt;&gt;0,'[1]p6'!$E$58,"")</f>
        <v>4</v>
      </c>
      <c r="I23" s="468"/>
      <c r="J23" s="468">
        <f>IF('[1]p6'!$I$58&lt;&gt;0,'[1]p6'!$I$58,"")</f>
        <v>52</v>
      </c>
      <c r="K23" s="468"/>
      <c r="L23" s="24"/>
      <c r="M23" s="468">
        <f>IF('[1]p6'!$K$58&lt;&gt;0,'[1]p6'!$K$58,"")</f>
        <v>5</v>
      </c>
      <c r="N23" s="468"/>
      <c r="O23" s="24"/>
      <c r="P23" s="24">
        <f>IF('[1]p6'!$L$58&lt;&gt;0,'[1]p6'!$L$58,"")</f>
        <v>19</v>
      </c>
      <c r="Q23" s="42"/>
      <c r="R23" s="468">
        <f>IF('[1]p6'!$J$58&lt;&gt;0,'[1]p6'!$J$58,"")</f>
        <v>28</v>
      </c>
      <c r="S23" s="468"/>
    </row>
    <row r="24" spans="1:19" s="2" customFormat="1" ht="13.5" customHeight="1">
      <c r="A24" s="408" t="str">
        <f>IF('[1]p6'!$A$59&lt;&gt;0,'[1]p6'!$A$59,"")</f>
        <v>Introducao a Analise Real (Verao)</v>
      </c>
      <c r="B24" s="408"/>
      <c r="C24" s="408"/>
      <c r="D24" s="408"/>
      <c r="E24" s="408"/>
      <c r="F24" s="468">
        <f>IF('[1]p6'!$F$59&lt;&gt;0,'[1]p6'!$F$59,"")</f>
        <v>38</v>
      </c>
      <c r="G24" s="468"/>
      <c r="H24" s="468">
        <f>IF('[1]p6'!$E$59&lt;&gt;0,'[1]p6'!$E$59,"")</f>
        <v>2</v>
      </c>
      <c r="I24" s="468"/>
      <c r="J24" s="468">
        <f>IF('[1]p6'!$I$59&lt;&gt;0,'[1]p6'!$I$59,"")</f>
        <v>30</v>
      </c>
      <c r="K24" s="468"/>
      <c r="L24" s="24"/>
      <c r="M24" s="468">
        <f>IF('[1]p6'!$K$59&lt;&gt;0,'[1]p6'!$K$59,"")</f>
      </c>
      <c r="N24" s="468"/>
      <c r="O24" s="24"/>
      <c r="P24" s="24">
        <f>IF('[1]p6'!$L$59&lt;&gt;0,'[1]p6'!$L$59,"")</f>
        <v>24</v>
      </c>
      <c r="Q24" s="42"/>
      <c r="R24" s="468">
        <f>IF('[1]p6'!$J$59&lt;&gt;0,'[1]p6'!$J$59,"")</f>
        <v>6</v>
      </c>
      <c r="S24" s="468"/>
    </row>
    <row r="25" spans="1:19" s="34" customFormat="1" ht="11.25">
      <c r="A25" s="390" t="str">
        <f>T('[1]p7'!$C$13:$G$13)</f>
        <v>Antônio José da Silva</v>
      </c>
      <c r="B25" s="385"/>
      <c r="C25" s="385"/>
      <c r="D25" s="385"/>
      <c r="E25" s="465"/>
      <c r="F25" s="466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</row>
    <row r="26" spans="1:19" s="2" customFormat="1" ht="13.5" customHeight="1">
      <c r="A26" s="408" t="str">
        <f>IF('[1]p7'!$A$57&lt;&gt;0,'[1]p7'!$A$57,"")</f>
        <v>Probab. e Estatíst.(Elétr. + Comp.) - T 02</v>
      </c>
      <c r="B26" s="408"/>
      <c r="C26" s="408"/>
      <c r="D26" s="408"/>
      <c r="E26" s="408"/>
      <c r="F26" s="468">
        <f>IF('[1]p7'!$F$57&lt;&gt;0,'[1]p7'!$F$57,"")</f>
        <v>60</v>
      </c>
      <c r="G26" s="468"/>
      <c r="H26" s="468">
        <f>IF('[1]p7'!$E$57&lt;&gt;0,'[1]p7'!$E$57,"")</f>
        <v>4</v>
      </c>
      <c r="I26" s="468"/>
      <c r="J26" s="468">
        <f>IF('[1]p7'!$I$57&lt;&gt;0,'[1]p7'!$I$57,"")</f>
        <v>65</v>
      </c>
      <c r="K26" s="468"/>
      <c r="L26" s="24"/>
      <c r="M26" s="468">
        <f>IF('[1]p7'!$K$57&lt;&gt;0,'[1]p7'!$K$57,"")</f>
        <v>7</v>
      </c>
      <c r="N26" s="468"/>
      <c r="O26" s="24"/>
      <c r="P26" s="24">
        <f>IF('[1]p7'!$L$57&lt;&gt;0,'[1]p7'!$L$57,"")</f>
        <v>38</v>
      </c>
      <c r="Q26" s="42"/>
      <c r="R26" s="468">
        <f>IF('[1]p7'!$J$57&lt;&gt;0,'[1]p7'!$J$57,"")</f>
        <v>20</v>
      </c>
      <c r="S26" s="468"/>
    </row>
    <row r="27" spans="1:19" s="2" customFormat="1" ht="13.5" customHeight="1">
      <c r="A27" s="408" t="str">
        <f>IF('[1]p7'!$A$58&lt;&gt;0,'[1]p7'!$A$58,"")</f>
        <v>Introdução à Estatística</v>
      </c>
      <c r="B27" s="408"/>
      <c r="C27" s="408"/>
      <c r="D27" s="408"/>
      <c r="E27" s="408"/>
      <c r="F27" s="468">
        <f>IF('[1]p7'!$F$58&lt;&gt;0,'[1]p7'!$F$58,"")</f>
        <v>20</v>
      </c>
      <c r="G27" s="468"/>
      <c r="H27" s="468">
        <f>IF('[1]p7'!$E$58&lt;&gt;0,'[1]p7'!$E$58,"")</f>
        <v>1.33</v>
      </c>
      <c r="I27" s="468"/>
      <c r="J27" s="468">
        <f>IF('[1]p7'!$I$58&lt;&gt;0,'[1]p7'!$I$58,"")</f>
        <v>28</v>
      </c>
      <c r="K27" s="468"/>
      <c r="L27" s="24"/>
      <c r="M27" s="468">
        <f>IF('[1]p7'!$K$58&lt;&gt;0,'[1]p7'!$K$58,"")</f>
        <v>1</v>
      </c>
      <c r="N27" s="468"/>
      <c r="O27" s="24"/>
      <c r="P27" s="24">
        <f>IF('[1]p7'!$L$58&lt;&gt;0,'[1]p7'!$L$58,"")</f>
        <v>5</v>
      </c>
      <c r="Q27" s="42"/>
      <c r="R27" s="468">
        <f>IF('[1]p7'!$J$58&lt;&gt;0,'[1]p7'!$J$58,"")</f>
        <v>22</v>
      </c>
      <c r="S27" s="468"/>
    </row>
    <row r="28" spans="1:19" s="2" customFormat="1" ht="13.5" customHeight="1">
      <c r="A28" s="408" t="str">
        <f>IF('[1]p7'!$A$59&lt;&gt;0,'[1]p7'!$A$59,"")</f>
        <v>Probab. e Estatíst.(Elétr. + Comp.) - T 01 - Curso de Férias</v>
      </c>
      <c r="B28" s="408"/>
      <c r="C28" s="408"/>
      <c r="D28" s="408"/>
      <c r="E28" s="408"/>
      <c r="F28" s="468">
        <f>IF('[1]p7'!$F$59&lt;&gt;0,'[1]p7'!$F$59,"")</f>
        <v>60</v>
      </c>
      <c r="G28" s="468"/>
      <c r="H28" s="468">
        <f>IF('[1]p7'!$E$59&lt;&gt;0,'[1]p7'!$E$59,"")</f>
        <v>4</v>
      </c>
      <c r="I28" s="468"/>
      <c r="J28" s="468">
        <f>IF('[1]p7'!$I$59&lt;&gt;0,'[1]p7'!$I$59,"")</f>
        <v>43</v>
      </c>
      <c r="K28" s="468"/>
      <c r="L28" s="24"/>
      <c r="M28" s="468">
        <f>IF('[1]p7'!$K$59&lt;&gt;0,'[1]p7'!$K$59,"")</f>
        <v>18</v>
      </c>
      <c r="N28" s="468"/>
      <c r="O28" s="24"/>
      <c r="P28" s="24">
        <f>IF('[1]p7'!$L$59&lt;&gt;0,'[1]p7'!$L$59,"")</f>
        <v>3</v>
      </c>
      <c r="Q28" s="42"/>
      <c r="R28" s="468">
        <f>IF('[1]p7'!$J$59&lt;&gt;0,'[1]p7'!$J$59,"")</f>
        <v>22</v>
      </c>
      <c r="S28" s="468"/>
    </row>
    <row r="29" spans="1:19" s="34" customFormat="1" ht="11.25">
      <c r="A29" s="390" t="str">
        <f>T('[1]p8'!$C$13:$G$13)</f>
        <v>Antônio Pereira Brandão Júnior</v>
      </c>
      <c r="B29" s="385"/>
      <c r="C29" s="385"/>
      <c r="D29" s="385"/>
      <c r="E29" s="465"/>
      <c r="F29" s="466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</row>
    <row r="30" spans="1:19" s="2" customFormat="1" ht="13.5" customHeight="1">
      <c r="A30" s="408" t="str">
        <f>IF('[1]p8'!$A$57&lt;&gt;0,'[1]p8'!$A$57,"")</f>
        <v>Álgebra I - T 01</v>
      </c>
      <c r="B30" s="408"/>
      <c r="C30" s="408"/>
      <c r="D30" s="408"/>
      <c r="E30" s="408"/>
      <c r="F30" s="468">
        <f>IF('[1]p8'!$F$57&lt;&gt;0,'[1]p8'!$F$57,"")</f>
        <v>60</v>
      </c>
      <c r="G30" s="468"/>
      <c r="H30" s="468">
        <f>IF('[1]p8'!$E$57&lt;&gt;0,'[1]p8'!$E$57,"")</f>
        <v>4</v>
      </c>
      <c r="I30" s="468"/>
      <c r="J30" s="468">
        <f>IF('[1]p8'!$I$57&lt;&gt;0,'[1]p8'!$I$57,"")</f>
        <v>3</v>
      </c>
      <c r="K30" s="468"/>
      <c r="L30" s="24"/>
      <c r="M30" s="468">
        <f>IF('[1]p8'!$K$57&lt;&gt;0,'[1]p8'!$K$57,"")</f>
        <v>3</v>
      </c>
      <c r="N30" s="468"/>
      <c r="O30" s="24"/>
      <c r="P30" s="24">
        <f>IF('[1]p8'!$L$57&lt;&gt;0,'[1]p8'!$L$57,"")</f>
      </c>
      <c r="Q30" s="42"/>
      <c r="R30" s="468">
        <f>IF('[1]p8'!$J$57&lt;&gt;0,'[1]p8'!$J$57,"")</f>
      </c>
      <c r="S30" s="468"/>
    </row>
    <row r="31" spans="1:19" s="2" customFormat="1" ht="13.5" customHeight="1">
      <c r="A31" s="408" t="str">
        <f>IF('[1]p8'!$A$58&lt;&gt;0,'[1]p8'!$A$58,"")</f>
        <v>Tópicos Especiais de Álgebra - T 01</v>
      </c>
      <c r="B31" s="408"/>
      <c r="C31" s="408"/>
      <c r="D31" s="408"/>
      <c r="E31" s="408"/>
      <c r="F31" s="468">
        <f>IF('[1]p8'!$F$58&lt;&gt;0,'[1]p8'!$F$58,"")</f>
        <v>60</v>
      </c>
      <c r="G31" s="468"/>
      <c r="H31" s="468">
        <f>IF('[1]p8'!$E$58&lt;&gt;0,'[1]p8'!$E$58,"")</f>
        <v>4</v>
      </c>
      <c r="I31" s="468"/>
      <c r="J31" s="468">
        <f>IF('[1]p8'!$I$58&lt;&gt;0,'[1]p8'!$I$58,"")</f>
        <v>2</v>
      </c>
      <c r="K31" s="468"/>
      <c r="L31" s="24"/>
      <c r="M31" s="468">
        <f>IF('[1]p8'!$K$58&lt;&gt;0,'[1]p8'!$K$58,"")</f>
        <v>1</v>
      </c>
      <c r="N31" s="468"/>
      <c r="O31" s="24"/>
      <c r="P31" s="24">
        <f>IF('[1]p8'!$L$58&lt;&gt;0,'[1]p8'!$L$58,"")</f>
      </c>
      <c r="Q31" s="42"/>
      <c r="R31" s="468">
        <f>IF('[1]p8'!$J$58&lt;&gt;0,'[1]p8'!$J$58,"")</f>
        <v>1</v>
      </c>
      <c r="S31" s="468"/>
    </row>
    <row r="32" spans="1:19" s="34" customFormat="1" ht="11.25">
      <c r="A32" s="390" t="str">
        <f>T('[1]p9'!$C$13:$G$13)</f>
        <v>Aparecido Jesuino de Souza</v>
      </c>
      <c r="B32" s="385"/>
      <c r="C32" s="385"/>
      <c r="D32" s="385"/>
      <c r="E32" s="465"/>
      <c r="F32" s="466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</row>
    <row r="33" spans="1:19" s="2" customFormat="1" ht="13.5" customHeight="1">
      <c r="A33" s="408" t="str">
        <f>IF('[1]p9'!$A$57&lt;&gt;0,'[1]p9'!$A$57,"")</f>
        <v>Cálculo Avançado - T 01</v>
      </c>
      <c r="B33" s="408"/>
      <c r="C33" s="408"/>
      <c r="D33" s="408"/>
      <c r="E33" s="408"/>
      <c r="F33" s="468">
        <f>IF('[1]p9'!$F$57&lt;&gt;0,'[1]p9'!$F$57,"")</f>
        <v>60</v>
      </c>
      <c r="G33" s="468"/>
      <c r="H33" s="468">
        <f>IF('[1]p9'!$E$57&lt;&gt;0,'[1]p9'!$E$57,"")</f>
        <v>4</v>
      </c>
      <c r="I33" s="468"/>
      <c r="J33" s="468">
        <f>IF('[1]p9'!$I$57&lt;&gt;0,'[1]p9'!$I$57,"")</f>
        <v>6</v>
      </c>
      <c r="K33" s="468"/>
      <c r="L33" s="24"/>
      <c r="M33" s="468">
        <f>IF('[1]p9'!$K$57&lt;&gt;0,'[1]p9'!$K$57,"")</f>
        <v>2</v>
      </c>
      <c r="N33" s="468"/>
      <c r="O33" s="24"/>
      <c r="P33" s="24">
        <f>IF('[1]p9'!$L$57&lt;&gt;0,'[1]p9'!$L$57,"")</f>
        <v>1</v>
      </c>
      <c r="Q33" s="42"/>
      <c r="R33" s="468">
        <f>IF('[1]p9'!$J$57&lt;&gt;0,'[1]p9'!$J$57,"")</f>
        <v>3</v>
      </c>
      <c r="S33" s="468"/>
    </row>
    <row r="34" spans="1:19" s="34" customFormat="1" ht="11.25">
      <c r="A34" s="390" t="str">
        <f>T('[1]p10'!$C$13:$G$13)</f>
        <v>Areli Mesquita da Silva</v>
      </c>
      <c r="B34" s="385"/>
      <c r="C34" s="385"/>
      <c r="D34" s="385"/>
      <c r="E34" s="465"/>
      <c r="F34" s="466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</row>
    <row r="35" spans="1:19" s="2" customFormat="1" ht="13.5" customHeight="1">
      <c r="A35" s="408" t="str">
        <f>IF('[1]p10'!$A$57&lt;&gt;0,'[1]p10'!$A$57,"")</f>
        <v>Probabilidade e Estatística - T 01</v>
      </c>
      <c r="B35" s="408"/>
      <c r="C35" s="408"/>
      <c r="D35" s="408"/>
      <c r="E35" s="408"/>
      <c r="F35" s="468">
        <f>IF('[1]p10'!$F$57&lt;&gt;0,'[1]p10'!$F$57,"")</f>
        <v>90</v>
      </c>
      <c r="G35" s="468"/>
      <c r="H35" s="468">
        <f>IF('[1]p10'!$E$57&lt;&gt;0,'[1]p10'!$E$57,"")</f>
        <v>6</v>
      </c>
      <c r="I35" s="468"/>
      <c r="J35" s="468">
        <f>IF('[1]p10'!$I$57&lt;&gt;0,'[1]p10'!$I$57,"")</f>
        <v>51</v>
      </c>
      <c r="K35" s="468"/>
      <c r="L35" s="24"/>
      <c r="M35" s="468">
        <f>IF('[1]p10'!$K$57&lt;&gt;0,'[1]p10'!$K$57,"")</f>
        <v>7</v>
      </c>
      <c r="N35" s="468"/>
      <c r="O35" s="24"/>
      <c r="P35" s="24">
        <f>IF('[1]p10'!$L$57&lt;&gt;0,'[1]p10'!$L$57,"")</f>
        <v>11</v>
      </c>
      <c r="Q35" s="42"/>
      <c r="R35" s="468">
        <f>IF('[1]p10'!$J$57&lt;&gt;0,'[1]p10'!$J$57,"")</f>
        <v>33</v>
      </c>
      <c r="S35" s="468"/>
    </row>
    <row r="36" spans="1:19" s="2" customFormat="1" ht="13.5" customHeight="1">
      <c r="A36" s="408" t="str">
        <f>IF('[1]p10'!$A$58&lt;&gt;0,'[1]p10'!$A$58,"")</f>
        <v>Probabilidade e Estatística - T 02</v>
      </c>
      <c r="B36" s="408"/>
      <c r="C36" s="408"/>
      <c r="D36" s="408"/>
      <c r="E36" s="408"/>
      <c r="F36" s="468">
        <f>IF('[1]p10'!$F$58&lt;&gt;0,'[1]p10'!$F$58,"")</f>
        <v>90</v>
      </c>
      <c r="G36" s="468"/>
      <c r="H36" s="468">
        <f>IF('[1]p10'!$E$58&lt;&gt;0,'[1]p10'!$E$58,"")</f>
        <v>6</v>
      </c>
      <c r="I36" s="468"/>
      <c r="J36" s="468">
        <f>IF('[1]p10'!$I$58&lt;&gt;0,'[1]p10'!$I$58,"")</f>
        <v>54</v>
      </c>
      <c r="K36" s="468"/>
      <c r="L36" s="24"/>
      <c r="M36" s="468">
        <f>IF('[1]p10'!$K$58&lt;&gt;0,'[1]p10'!$K$58,"")</f>
        <v>8</v>
      </c>
      <c r="N36" s="468"/>
      <c r="O36" s="24"/>
      <c r="P36" s="24">
        <f>IF('[1]p10'!$L$58&lt;&gt;0,'[1]p10'!$L$58,"")</f>
        <v>9</v>
      </c>
      <c r="Q36" s="42"/>
      <c r="R36" s="468">
        <f>IF('[1]p10'!$J$58&lt;&gt;0,'[1]p10'!$J$58,"")</f>
        <v>37</v>
      </c>
      <c r="S36" s="468"/>
    </row>
    <row r="37" spans="1:19" s="2" customFormat="1" ht="13.5" customHeight="1">
      <c r="A37" s="408" t="str">
        <f>IF('[1]p10'!$A$59&lt;&gt;0,'[1]p10'!$A$59,"")</f>
        <v>Probabilidade e Estatística - T 01 (2010.0)</v>
      </c>
      <c r="B37" s="408"/>
      <c r="C37" s="408"/>
      <c r="D37" s="408"/>
      <c r="E37" s="408"/>
      <c r="F37" s="468">
        <f>IF('[1]p10'!$F$59&lt;&gt;0,'[1]p10'!$F$59,"")</f>
        <v>45</v>
      </c>
      <c r="G37" s="468"/>
      <c r="H37" s="468">
        <f>IF('[1]p10'!$E$59&lt;&gt;0,'[1]p10'!$E$59,"")</f>
        <v>3</v>
      </c>
      <c r="I37" s="468"/>
      <c r="J37" s="468">
        <f>IF('[1]p10'!$I$59&lt;&gt;0,'[1]p10'!$I$59,"")</f>
        <v>25</v>
      </c>
      <c r="K37" s="468"/>
      <c r="L37" s="24"/>
      <c r="M37" s="468">
        <f>IF('[1]p10'!$K$59&lt;&gt;0,'[1]p10'!$K$59,"")</f>
        <v>2</v>
      </c>
      <c r="N37" s="468"/>
      <c r="O37" s="24"/>
      <c r="P37" s="24">
        <f>IF('[1]p10'!$L$59&lt;&gt;0,'[1]p10'!$L$59,"")</f>
        <v>3</v>
      </c>
      <c r="Q37" s="42"/>
      <c r="R37" s="468">
        <f>IF('[1]p10'!$J$59&lt;&gt;0,'[1]p10'!$J$59,"")</f>
        <v>20</v>
      </c>
      <c r="S37" s="468"/>
    </row>
    <row r="38" spans="1:19" s="34" customFormat="1" ht="11.25">
      <c r="A38" s="390" t="str">
        <f>T('[1]p11'!$C$13:$G$13)</f>
        <v>Bráulio Maia Junior</v>
      </c>
      <c r="B38" s="385"/>
      <c r="C38" s="385"/>
      <c r="D38" s="385"/>
      <c r="E38" s="465"/>
      <c r="F38" s="466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</row>
    <row r="39" spans="1:19" s="2" customFormat="1" ht="13.5" customHeight="1">
      <c r="A39" s="408" t="str">
        <f>IF('[1]p11'!$A$57&lt;&gt;0,'[1]p11'!$A$57,"")</f>
        <v>Mat. p/ o Ens. Méd. II: Uma Abord. Crit. - T 01</v>
      </c>
      <c r="B39" s="408"/>
      <c r="C39" s="408"/>
      <c r="D39" s="408"/>
      <c r="E39" s="408"/>
      <c r="F39" s="468">
        <f>IF('[1]p11'!$F$57&lt;&gt;0,'[1]p11'!$F$57,"")</f>
        <v>60</v>
      </c>
      <c r="G39" s="468"/>
      <c r="H39" s="468">
        <f>IF('[1]p11'!$E$57&lt;&gt;0,'[1]p11'!$E$57,"")</f>
        <v>4</v>
      </c>
      <c r="I39" s="468"/>
      <c r="J39" s="468">
        <f>IF('[1]p11'!$I$57&lt;&gt;0,'[1]p11'!$I$57,"")</f>
        <v>33</v>
      </c>
      <c r="K39" s="468"/>
      <c r="L39" s="24"/>
      <c r="M39" s="468">
        <f>IF('[1]p11'!$K$57&lt;&gt;0,'[1]p11'!$K$57,"")</f>
        <v>7</v>
      </c>
      <c r="N39" s="468"/>
      <c r="O39" s="24"/>
      <c r="P39" s="24">
        <f>IF('[1]p11'!$L$57&lt;&gt;0,'[1]p11'!$L$57,"")</f>
        <v>4</v>
      </c>
      <c r="Q39" s="42"/>
      <c r="R39" s="468">
        <f>IF('[1]p11'!$J$57&lt;&gt;0,'[1]p11'!$J$57,"")</f>
        <v>22</v>
      </c>
      <c r="S39" s="468"/>
    </row>
    <row r="40" spans="1:19" s="2" customFormat="1" ht="13.5" customHeight="1">
      <c r="A40" s="408" t="str">
        <f>IF('[1]p11'!$A$58&lt;&gt;0,'[1]p11'!$A$58,"")</f>
        <v>TE( 'Mat. p/ o Ens. Méd. II: Uma Vis. Crit. - T 01</v>
      </c>
      <c r="B40" s="408"/>
      <c r="C40" s="408"/>
      <c r="D40" s="408"/>
      <c r="E40" s="408"/>
      <c r="F40" s="468">
        <f>IF('[1]p11'!$F$58&lt;&gt;0,'[1]p11'!$F$58,"")</f>
        <v>60</v>
      </c>
      <c r="G40" s="468"/>
      <c r="H40" s="468">
        <f>IF('[1]p11'!$E$58&lt;&gt;0,'[1]p11'!$E$58,"")</f>
        <v>4</v>
      </c>
      <c r="I40" s="468"/>
      <c r="J40" s="468">
        <f>IF('[1]p11'!$I$58&lt;&gt;0,'[1]p11'!$I$58,"")</f>
        <v>1</v>
      </c>
      <c r="K40" s="468"/>
      <c r="L40" s="24"/>
      <c r="M40" s="468">
        <f>IF('[1]p11'!$K$58&lt;&gt;0,'[1]p11'!$K$58,"")</f>
      </c>
      <c r="N40" s="468"/>
      <c r="O40" s="24"/>
      <c r="P40" s="24">
        <f>IF('[1]p11'!$L$58&lt;&gt;0,'[1]p11'!$L$58,"")</f>
      </c>
      <c r="Q40" s="42"/>
      <c r="R40" s="468">
        <f>IF('[1]p11'!$J$58&lt;&gt;0,'[1]p11'!$J$58,"")</f>
        <v>1</v>
      </c>
      <c r="S40" s="468"/>
    </row>
    <row r="41" spans="1:19" s="34" customFormat="1" ht="11.25">
      <c r="A41" s="390" t="str">
        <f>T('[1]p13'!$C$13:$G$13)</f>
        <v>Daniel Cordeiro de Morais Filho</v>
      </c>
      <c r="B41" s="385"/>
      <c r="C41" s="385"/>
      <c r="D41" s="385"/>
      <c r="E41" s="465"/>
      <c r="F41" s="466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</row>
    <row r="42" spans="1:19" s="2" customFormat="1" ht="13.5" customHeight="1">
      <c r="A42" s="408" t="str">
        <f>IF('[1]p13'!$A$57&lt;&gt;0,'[1]p13'!$A$57,"")</f>
        <v>Análise III - T 01</v>
      </c>
      <c r="B42" s="408"/>
      <c r="C42" s="408"/>
      <c r="D42" s="408"/>
      <c r="E42" s="408"/>
      <c r="F42" s="468">
        <f>IF('[1]p13'!$F$57&lt;&gt;0,'[1]p13'!$F$57,"")</f>
        <v>60</v>
      </c>
      <c r="G42" s="468"/>
      <c r="H42" s="468">
        <f>IF('[1]p13'!$E$57&lt;&gt;0,'[1]p13'!$E$57,"")</f>
        <v>4</v>
      </c>
      <c r="I42" s="468"/>
      <c r="J42" s="468">
        <f>IF('[1]p13'!$I$57&lt;&gt;0,'[1]p13'!$I$57,"")</f>
        <v>2</v>
      </c>
      <c r="K42" s="468"/>
      <c r="L42" s="24"/>
      <c r="M42" s="468">
        <f>IF('[1]p13'!$K$57&lt;&gt;0,'[1]p13'!$K$57,"")</f>
        <v>1</v>
      </c>
      <c r="N42" s="468"/>
      <c r="O42" s="24"/>
      <c r="P42" s="24">
        <f>IF('[1]p13'!$L$57&lt;&gt;0,'[1]p13'!$L$57,"")</f>
      </c>
      <c r="Q42" s="42"/>
      <c r="R42" s="468">
        <f>IF('[1]p13'!$J$57&lt;&gt;0,'[1]p13'!$J$57,"")</f>
        <v>1</v>
      </c>
      <c r="S42" s="468"/>
    </row>
    <row r="43" spans="1:19" s="2" customFormat="1" ht="13.5" customHeight="1">
      <c r="A43" s="408" t="str">
        <f>IF('[1]p13'!$A$58&lt;&gt;0,'[1]p13'!$A$58,"")</f>
        <v>Álgebra Linear I - T 05</v>
      </c>
      <c r="B43" s="408"/>
      <c r="C43" s="408"/>
      <c r="D43" s="408"/>
      <c r="E43" s="408"/>
      <c r="F43" s="468">
        <f>IF('[1]p13'!$F$58&lt;&gt;0,'[1]p13'!$F$58,"")</f>
        <v>60</v>
      </c>
      <c r="G43" s="468"/>
      <c r="H43" s="468">
        <f>IF('[1]p13'!$E$58&lt;&gt;0,'[1]p13'!$E$58,"")</f>
        <v>4</v>
      </c>
      <c r="I43" s="468"/>
      <c r="J43" s="468">
        <f>IF('[1]p13'!$I$58&lt;&gt;0,'[1]p13'!$I$58,"")</f>
        <v>62</v>
      </c>
      <c r="K43" s="468"/>
      <c r="L43" s="24"/>
      <c r="M43" s="468">
        <f>IF('[1]p13'!$K$58&lt;&gt;0,'[1]p13'!$K$58,"")</f>
        <v>15</v>
      </c>
      <c r="N43" s="468"/>
      <c r="O43" s="24"/>
      <c r="P43" s="24">
        <f>IF('[1]p13'!$L$58&lt;&gt;0,'[1]p13'!$L$58,"")</f>
        <v>10</v>
      </c>
      <c r="Q43" s="42"/>
      <c r="R43" s="468">
        <f>IF('[1]p13'!$J$58&lt;&gt;0,'[1]p13'!$J$58,"")</f>
        <v>37</v>
      </c>
      <c r="S43" s="468"/>
    </row>
    <row r="44" spans="1:19" s="34" customFormat="1" ht="11.25">
      <c r="A44" s="390" t="str">
        <f>T('[1]p14'!$C$13:$G$13)</f>
        <v>Diogo de Santana Germano</v>
      </c>
      <c r="B44" s="385"/>
      <c r="C44" s="385"/>
      <c r="D44" s="385"/>
      <c r="E44" s="465"/>
      <c r="F44" s="466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</row>
    <row r="45" spans="1:19" s="2" customFormat="1" ht="13.5" customHeight="1">
      <c r="A45" s="408" t="str">
        <f>IF('[1]p14'!$A$57&lt;&gt;0,'[1]p14'!$A$57,"")</f>
        <v>Cálculo Diferencial e Integral III (novo) -Verao2010</v>
      </c>
      <c r="B45" s="408"/>
      <c r="C45" s="408"/>
      <c r="D45" s="408"/>
      <c r="E45" s="408"/>
      <c r="F45" s="468">
        <f>IF('[1]p14'!$F$57&lt;&gt;0,'[1]p14'!$F$57,"")</f>
        <v>60</v>
      </c>
      <c r="G45" s="468"/>
      <c r="H45" s="468">
        <f>IF('[1]p14'!$E$57&lt;&gt;0,'[1]p14'!$E$57,"")</f>
        <v>4</v>
      </c>
      <c r="I45" s="468"/>
      <c r="J45" s="468">
        <f>IF('[1]p14'!$I$57&lt;&gt;0,'[1]p14'!$I$57,"")</f>
        <v>19</v>
      </c>
      <c r="K45" s="468"/>
      <c r="L45" s="24"/>
      <c r="M45" s="468">
        <f>IF('[1]p14'!$K$57&lt;&gt;0,'[1]p14'!$K$57,"")</f>
      </c>
      <c r="N45" s="468"/>
      <c r="O45" s="24"/>
      <c r="P45" s="24">
        <f>IF('[1]p14'!$L$57&lt;&gt;0,'[1]p14'!$L$57,"")</f>
        <v>1</v>
      </c>
      <c r="Q45" s="42"/>
      <c r="R45" s="468">
        <f>IF('[1]p14'!$J$57&lt;&gt;0,'[1]p14'!$J$57,"")</f>
        <v>18</v>
      </c>
      <c r="S45" s="468"/>
    </row>
    <row r="46" spans="1:19" s="34" customFormat="1" ht="11.25">
      <c r="A46" s="390" t="str">
        <f>T('[1]p15'!$C$13:$G$13)</f>
        <v>Diogo Diniz Pereira da Silva e Silva</v>
      </c>
      <c r="B46" s="385"/>
      <c r="C46" s="385"/>
      <c r="D46" s="385"/>
      <c r="E46" s="465"/>
      <c r="F46" s="466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</row>
    <row r="47" spans="1:19" s="2" customFormat="1" ht="13.5" customHeight="1">
      <c r="A47" s="408" t="str">
        <f>IF('[1]p15'!$A$57&lt;&gt;0,'[1]p15'!$A$57,"")</f>
        <v>Álgebra I - T 01</v>
      </c>
      <c r="B47" s="408"/>
      <c r="C47" s="408"/>
      <c r="D47" s="408"/>
      <c r="E47" s="408"/>
      <c r="F47" s="468">
        <f>IF('[1]p15'!$F$57&lt;&gt;0,'[1]p15'!$F$57,"")</f>
        <v>60</v>
      </c>
      <c r="G47" s="468"/>
      <c r="H47" s="468">
        <f>IF('[1]p15'!$E$57&lt;&gt;0,'[1]p15'!$E$57,"")</f>
        <v>4</v>
      </c>
      <c r="I47" s="468"/>
      <c r="J47" s="468">
        <f>IF('[1]p15'!$I$57&lt;&gt;0,'[1]p15'!$I$57,"")</f>
        <v>6</v>
      </c>
      <c r="K47" s="468"/>
      <c r="L47" s="24"/>
      <c r="M47" s="468">
        <f>IF('[1]p15'!$K$57&lt;&gt;0,'[1]p15'!$K$57,"")</f>
      </c>
      <c r="N47" s="468"/>
      <c r="O47" s="24"/>
      <c r="P47" s="24">
        <f>IF('[1]p15'!$L$57&lt;&gt;0,'[1]p15'!$L$57,"")</f>
      </c>
      <c r="Q47" s="42"/>
      <c r="R47" s="468">
        <f>IF('[1]p15'!$J$57&lt;&gt;0,'[1]p15'!$J$57,"")</f>
        <v>6</v>
      </c>
      <c r="S47" s="468"/>
    </row>
    <row r="48" spans="1:19" s="2" customFormat="1" ht="13.5" customHeight="1">
      <c r="A48" s="408" t="str">
        <f>IF('[1]p15'!$A$58&lt;&gt;0,'[1]p15'!$A$58,"")</f>
        <v>Álgebra Linear I - T 02</v>
      </c>
      <c r="B48" s="408"/>
      <c r="C48" s="408"/>
      <c r="D48" s="408"/>
      <c r="E48" s="408"/>
      <c r="F48" s="468">
        <f>IF('[1]p15'!$F$58&lt;&gt;0,'[1]p15'!$F$58,"")</f>
        <v>66</v>
      </c>
      <c r="G48" s="468"/>
      <c r="H48" s="468">
        <f>IF('[1]p15'!$E$58&lt;&gt;0,'[1]p15'!$E$58,"")</f>
        <v>4</v>
      </c>
      <c r="I48" s="468"/>
      <c r="J48" s="468">
        <f>IF('[1]p15'!$I$58&lt;&gt;0,'[1]p15'!$I$58,"")</f>
        <v>62</v>
      </c>
      <c r="K48" s="468"/>
      <c r="L48" s="24"/>
      <c r="M48" s="468">
        <f>IF('[1]p15'!$K$58&lt;&gt;0,'[1]p15'!$K$58,"")</f>
      </c>
      <c r="N48" s="468"/>
      <c r="O48" s="24"/>
      <c r="P48" s="24">
        <f>IF('[1]p15'!$L$58&lt;&gt;0,'[1]p15'!$L$58,"")</f>
        <v>16</v>
      </c>
      <c r="Q48" s="42"/>
      <c r="R48" s="468">
        <f>IF('[1]p15'!$J$58&lt;&gt;0,'[1]p15'!$J$58,"")</f>
        <v>46</v>
      </c>
      <c r="S48" s="468"/>
    </row>
    <row r="49" spans="1:19" s="2" customFormat="1" ht="13.5" customHeight="1">
      <c r="A49" s="408" t="str">
        <f>IF('[1]p15'!$A$59&lt;&gt;0,'[1]p15'!$A$59,"")</f>
        <v>Álgebra Linear I - T 07</v>
      </c>
      <c r="B49" s="408"/>
      <c r="C49" s="408"/>
      <c r="D49" s="408"/>
      <c r="E49" s="408"/>
      <c r="F49" s="468">
        <f>IF('[1]p15'!$F$59&lt;&gt;0,'[1]p15'!$F$59,"")</f>
        <v>66</v>
      </c>
      <c r="G49" s="468"/>
      <c r="H49" s="468">
        <f>IF('[1]p15'!$E$59&lt;&gt;0,'[1]p15'!$E$59,"")</f>
        <v>4</v>
      </c>
      <c r="I49" s="468"/>
      <c r="J49" s="468">
        <f>IF('[1]p15'!$I$59&lt;&gt;0,'[1]p15'!$I$59,"")</f>
        <v>57</v>
      </c>
      <c r="K49" s="468"/>
      <c r="L49" s="24"/>
      <c r="M49" s="468">
        <f>IF('[1]p15'!$K$59&lt;&gt;0,'[1]p15'!$K$59,"")</f>
        <v>5</v>
      </c>
      <c r="N49" s="468"/>
      <c r="O49" s="24"/>
      <c r="P49" s="24">
        <f>IF('[1]p15'!$L$59&lt;&gt;0,'[1]p15'!$L$59,"")</f>
        <v>20</v>
      </c>
      <c r="Q49" s="42"/>
      <c r="R49" s="468">
        <f>IF('[1]p15'!$J$59&lt;&gt;0,'[1]p15'!$J$59,"")</f>
        <v>32</v>
      </c>
      <c r="S49" s="468"/>
    </row>
    <row r="50" spans="1:19" s="2" customFormat="1" ht="13.5" customHeight="1">
      <c r="A50" s="408" t="str">
        <f>IF('[1]p15'!$A$60&lt;&gt;0,'[1]p15'!$A$60,"")</f>
        <v>Estruturas Algébricas - T 01</v>
      </c>
      <c r="B50" s="408"/>
      <c r="C50" s="408"/>
      <c r="D50" s="408"/>
      <c r="E50" s="408"/>
      <c r="F50" s="468">
        <f>IF('[1]p15'!$F$60&lt;&gt;0,'[1]p15'!$F$60,"")</f>
      </c>
      <c r="G50" s="468"/>
      <c r="H50" s="468">
        <f>IF('[1]p15'!$E$60&lt;&gt;0,'[1]p15'!$E$60,"")</f>
        <v>4</v>
      </c>
      <c r="I50" s="468"/>
      <c r="J50" s="468">
        <f>IF('[1]p15'!$I$60&lt;&gt;0,'[1]p15'!$I$60,"")</f>
        <v>20</v>
      </c>
      <c r="K50" s="468"/>
      <c r="L50" s="24"/>
      <c r="M50" s="468">
        <f>IF('[1]p15'!$K$60&lt;&gt;0,'[1]p15'!$K$60,"")</f>
        <v>1</v>
      </c>
      <c r="N50" s="468"/>
      <c r="O50" s="24"/>
      <c r="P50" s="24">
        <f>IF('[1]p15'!$L$60&lt;&gt;0,'[1]p15'!$L$60,"")</f>
        <v>3</v>
      </c>
      <c r="Q50" s="42"/>
      <c r="R50" s="468">
        <f>IF('[1]p15'!$J$60&lt;&gt;0,'[1]p15'!$J$60,"")</f>
        <v>16</v>
      </c>
      <c r="S50" s="468"/>
    </row>
    <row r="51" spans="1:19" s="2" customFormat="1" ht="13.5" customHeight="1">
      <c r="A51" s="408" t="str">
        <f>IF('[1]p15'!$A$61&lt;&gt;0,'[1]p15'!$A$61,"")</f>
        <v>Cálculo Diferencial e Integral III</v>
      </c>
      <c r="B51" s="408"/>
      <c r="C51" s="408"/>
      <c r="D51" s="408"/>
      <c r="E51" s="408"/>
      <c r="F51" s="468">
        <f>IF('[1]p15'!$F$61&lt;&gt;0,'[1]p15'!$F$61,"")</f>
        <v>15</v>
      </c>
      <c r="G51" s="468"/>
      <c r="H51" s="468">
        <f>IF('[1]p15'!$E$61&lt;&gt;0,'[1]p15'!$E$61,"")</f>
        <v>6</v>
      </c>
      <c r="I51" s="468"/>
      <c r="J51" s="468">
        <f>IF('[1]p15'!$I$61&lt;&gt;0,'[1]p15'!$I$61,"")</f>
        <v>39</v>
      </c>
      <c r="K51" s="468"/>
      <c r="L51" s="24"/>
      <c r="M51" s="468">
        <f>IF('[1]p15'!$K$61&lt;&gt;0,'[1]p15'!$K$61,"")</f>
        <v>5</v>
      </c>
      <c r="N51" s="468"/>
      <c r="O51" s="24"/>
      <c r="P51" s="24">
        <f>IF('[1]p15'!$L$61&lt;&gt;0,'[1]p15'!$L$61,"")</f>
        <v>8</v>
      </c>
      <c r="Q51" s="42"/>
      <c r="R51" s="468">
        <f>IF('[1]p15'!$J$61&lt;&gt;0,'[1]p15'!$J$61,"")</f>
        <v>26</v>
      </c>
      <c r="S51" s="468"/>
    </row>
    <row r="52" spans="1:19" s="34" customFormat="1" ht="11.25">
      <c r="A52" s="390" t="str">
        <f>T('[1]p16'!$C$13:$G$13)</f>
        <v>Fernanda Ester Camillo Camargo</v>
      </c>
      <c r="B52" s="385"/>
      <c r="C52" s="385"/>
      <c r="D52" s="385"/>
      <c r="E52" s="465"/>
      <c r="F52" s="466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</row>
    <row r="53" spans="1:19" s="2" customFormat="1" ht="13.5" customHeight="1">
      <c r="A53" s="408" t="str">
        <f>IF('[1]p16'!$A$57&lt;&gt;0,'[1]p16'!$A$57,"")</f>
        <v>Equações Diferenciais Ordinárias - T 01</v>
      </c>
      <c r="B53" s="408"/>
      <c r="C53" s="408"/>
      <c r="D53" s="408"/>
      <c r="E53" s="408"/>
      <c r="F53" s="468">
        <f>IF('[1]p16'!$F$57&lt;&gt;0,'[1]p16'!$F$57,"")</f>
        <v>60</v>
      </c>
      <c r="G53" s="468"/>
      <c r="H53" s="468">
        <f>IF('[1]p16'!$E$57&lt;&gt;0,'[1]p16'!$E$57,"")</f>
        <v>4</v>
      </c>
      <c r="I53" s="468"/>
      <c r="J53" s="468">
        <f>IF('[1]p16'!$I$57&lt;&gt;0,'[1]p16'!$I$57,"")</f>
        <v>8</v>
      </c>
      <c r="K53" s="468"/>
      <c r="L53" s="24"/>
      <c r="M53" s="468">
        <f>IF('[1]p16'!$K$57&lt;&gt;0,'[1]p16'!$K$57,"")</f>
      </c>
      <c r="N53" s="468"/>
      <c r="O53" s="24"/>
      <c r="P53" s="24">
        <f>IF('[1]p16'!$L$57&lt;&gt;0,'[1]p16'!$L$57,"")</f>
        <v>4</v>
      </c>
      <c r="Q53" s="42"/>
      <c r="R53" s="468">
        <f>IF('[1]p16'!$J$57&lt;&gt;0,'[1]p16'!$J$57,"")</f>
        <v>4</v>
      </c>
      <c r="S53" s="468"/>
    </row>
    <row r="54" spans="1:19" s="34" customFormat="1" ht="11.25">
      <c r="A54" s="390" t="str">
        <f>T('[1]p17'!$C$13:$G$13)</f>
        <v>Florence Ayres Campello de Oliveira</v>
      </c>
      <c r="B54" s="385"/>
      <c r="C54" s="385"/>
      <c r="D54" s="385"/>
      <c r="E54" s="465"/>
      <c r="F54" s="466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</row>
    <row r="55" spans="1:19" s="2" customFormat="1" ht="13.5" customHeight="1">
      <c r="A55" s="408" t="str">
        <f>IF('[1]p17'!$A$57&lt;&gt;0,'[1]p17'!$A$57,"")</f>
        <v>Álgebra Vet. e Geometria Analítica - T 01</v>
      </c>
      <c r="B55" s="408"/>
      <c r="C55" s="408"/>
      <c r="D55" s="408"/>
      <c r="E55" s="408"/>
      <c r="F55" s="468">
        <f>IF('[1]p17'!$F$57&lt;&gt;0,'[1]p17'!$F$57,"")</f>
        <v>60</v>
      </c>
      <c r="G55" s="468"/>
      <c r="H55" s="468">
        <f>IF('[1]p17'!$E$57&lt;&gt;0,'[1]p17'!$E$57,"")</f>
        <v>4</v>
      </c>
      <c r="I55" s="468"/>
      <c r="J55" s="468">
        <f>IF('[1]p17'!$I$57&lt;&gt;0,'[1]p17'!$I$57,"")</f>
        <v>59</v>
      </c>
      <c r="K55" s="468"/>
      <c r="L55" s="24"/>
      <c r="M55" s="468">
        <f>IF('[1]p17'!$K$57&lt;&gt;0,'[1]p17'!$K$57,"")</f>
        <v>9</v>
      </c>
      <c r="N55" s="468"/>
      <c r="O55" s="24"/>
      <c r="P55" s="24">
        <f>IF('[1]p17'!$L$57&lt;&gt;0,'[1]p17'!$L$57,"")</f>
        <v>24</v>
      </c>
      <c r="Q55" s="42"/>
      <c r="R55" s="468">
        <f>IF('[1]p17'!$J$57&lt;&gt;0,'[1]p17'!$J$57,"")</f>
        <v>26</v>
      </c>
      <c r="S55" s="468"/>
    </row>
    <row r="56" spans="1:19" s="2" customFormat="1" ht="13.5" customHeight="1">
      <c r="A56" s="408" t="str">
        <f>IF('[1]p17'!$A$58&lt;&gt;0,'[1]p17'!$A$58,"")</f>
        <v>Álgebra Vet. e Geometria Analítica - T 05</v>
      </c>
      <c r="B56" s="408"/>
      <c r="C56" s="408"/>
      <c r="D56" s="408"/>
      <c r="E56" s="408"/>
      <c r="F56" s="468">
        <f>IF('[1]p17'!$F$58&lt;&gt;0,'[1]p17'!$F$58,"")</f>
        <v>60</v>
      </c>
      <c r="G56" s="468"/>
      <c r="H56" s="468">
        <f>IF('[1]p17'!$E$58&lt;&gt;0,'[1]p17'!$E$58,"")</f>
        <v>4</v>
      </c>
      <c r="I56" s="468"/>
      <c r="J56" s="468">
        <f>IF('[1]p17'!$I$58&lt;&gt;0,'[1]p17'!$I$58,"")</f>
        <v>61</v>
      </c>
      <c r="K56" s="468"/>
      <c r="L56" s="24"/>
      <c r="M56" s="468">
        <f>IF('[1]p17'!$K$58&lt;&gt;0,'[1]p17'!$K$58,"")</f>
        <v>10</v>
      </c>
      <c r="N56" s="468"/>
      <c r="O56" s="24"/>
      <c r="P56" s="24">
        <f>IF('[1]p17'!$L$58&lt;&gt;0,'[1]p17'!$L$58,"")</f>
        <v>22</v>
      </c>
      <c r="Q56" s="42"/>
      <c r="R56" s="468">
        <f>IF('[1]p17'!$J$58&lt;&gt;0,'[1]p17'!$J$58,"")</f>
        <v>29</v>
      </c>
      <c r="S56" s="468"/>
    </row>
    <row r="57" spans="1:19" s="2" customFormat="1" ht="13.5" customHeight="1">
      <c r="A57" s="408" t="str">
        <f>IF('[1]p17'!$A$59&lt;&gt;0,'[1]p17'!$A$59,"")</f>
        <v>Fund. de Geom. Euclidiana Plana - T 01</v>
      </c>
      <c r="B57" s="408"/>
      <c r="C57" s="408"/>
      <c r="D57" s="408"/>
      <c r="E57" s="408"/>
      <c r="F57" s="468">
        <f>IF('[1]p17'!$F$59&lt;&gt;0,'[1]p17'!$F$59,"")</f>
        <v>90</v>
      </c>
      <c r="G57" s="468"/>
      <c r="H57" s="468">
        <f>IF('[1]p17'!$E$59&lt;&gt;0,'[1]p17'!$E$59,"")</f>
        <v>6</v>
      </c>
      <c r="I57" s="468"/>
      <c r="J57" s="468">
        <f>IF('[1]p17'!$I$59&lt;&gt;0,'[1]p17'!$I$59,"")</f>
        <v>14</v>
      </c>
      <c r="K57" s="468"/>
      <c r="L57" s="24"/>
      <c r="M57" s="468">
        <f>IF('[1]p17'!$K$59&lt;&gt;0,'[1]p17'!$K$59,"")</f>
        <v>4</v>
      </c>
      <c r="N57" s="468"/>
      <c r="O57" s="24"/>
      <c r="P57" s="24">
        <f>IF('[1]p17'!$L$59&lt;&gt;0,'[1]p17'!$L$59,"")</f>
        <v>2</v>
      </c>
      <c r="Q57" s="42"/>
      <c r="R57" s="468">
        <f>IF('[1]p17'!$J$59&lt;&gt;0,'[1]p17'!$J$59,"")</f>
        <v>8</v>
      </c>
      <c r="S57" s="468"/>
    </row>
    <row r="58" spans="1:19" s="34" customFormat="1" ht="11.25">
      <c r="A58" s="390" t="str">
        <f>T('[1]p18'!$C$13:$G$13)</f>
        <v>Francisco Antônio Morais de Souza</v>
      </c>
      <c r="B58" s="385"/>
      <c r="C58" s="385"/>
      <c r="D58" s="385"/>
      <c r="E58" s="465"/>
      <c r="F58" s="466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</row>
    <row r="59" spans="1:19" s="2" customFormat="1" ht="13.5" customHeight="1">
      <c r="A59" s="408" t="str">
        <f>IF('[1]p18'!$A$57&lt;&gt;0,'[1]p18'!$A$57,"")</f>
        <v>Probab. e Estatís. (Elétr. + Comp.) - T 01</v>
      </c>
      <c r="B59" s="408"/>
      <c r="C59" s="408"/>
      <c r="D59" s="408"/>
      <c r="E59" s="408"/>
      <c r="F59" s="468">
        <f>IF('[1]p18'!$F$57&lt;&gt;0,'[1]p18'!$F$57,"")</f>
        <v>60</v>
      </c>
      <c r="G59" s="468"/>
      <c r="H59" s="468">
        <f>IF('[1]p18'!$E$57&lt;&gt;0,'[1]p18'!$E$57,"")</f>
        <v>4</v>
      </c>
      <c r="I59" s="468"/>
      <c r="J59" s="468">
        <f>IF('[1]p18'!$I$57&lt;&gt;0,'[1]p18'!$I$57,"")</f>
        <v>56</v>
      </c>
      <c r="K59" s="468"/>
      <c r="L59" s="24"/>
      <c r="M59" s="468">
        <f>IF('[1]p18'!$K$57&lt;&gt;0,'[1]p18'!$K$57,"")</f>
        <v>11</v>
      </c>
      <c r="N59" s="468"/>
      <c r="O59" s="24"/>
      <c r="P59" s="24">
        <f>IF('[1]p18'!$L$57&lt;&gt;0,'[1]p18'!$L$57,"")</f>
        <v>17</v>
      </c>
      <c r="Q59" s="42"/>
      <c r="R59" s="468">
        <f>IF('[1]p18'!$J$57&lt;&gt;0,'[1]p18'!$J$57,"")</f>
        <v>28</v>
      </c>
      <c r="S59" s="468"/>
    </row>
    <row r="60" spans="1:19" s="2" customFormat="1" ht="13.5" customHeight="1">
      <c r="A60" s="408" t="str">
        <f>IF('[1]p18'!$A$58&lt;&gt;0,'[1]p18'!$A$58,"")</f>
        <v>Tópicos Especiais de Estatística - T 01</v>
      </c>
      <c r="B60" s="408"/>
      <c r="C60" s="408"/>
      <c r="D60" s="408"/>
      <c r="E60" s="408"/>
      <c r="F60" s="468">
        <f>IF('[1]p18'!$F$58&lt;&gt;0,'[1]p18'!$F$58,"")</f>
        <v>60</v>
      </c>
      <c r="G60" s="468"/>
      <c r="H60" s="468">
        <f>IF('[1]p18'!$E$58&lt;&gt;0,'[1]p18'!$E$58,"")</f>
        <v>4</v>
      </c>
      <c r="I60" s="468"/>
      <c r="J60" s="468">
        <f>IF('[1]p18'!$I$58&lt;&gt;0,'[1]p18'!$I$58,"")</f>
        <v>5</v>
      </c>
      <c r="K60" s="468"/>
      <c r="L60" s="24"/>
      <c r="M60" s="468">
        <f>IF('[1]p18'!$K$58&lt;&gt;0,'[1]p18'!$K$58,"")</f>
      </c>
      <c r="N60" s="468"/>
      <c r="O60" s="24"/>
      <c r="P60" s="24">
        <f>IF('[1]p18'!$L$58&lt;&gt;0,'[1]p18'!$L$58,"")</f>
      </c>
      <c r="Q60" s="42"/>
      <c r="R60" s="468">
        <f>IF('[1]p18'!$J$58&lt;&gt;0,'[1]p18'!$J$58,"")</f>
        <v>5</v>
      </c>
      <c r="S60" s="468"/>
    </row>
    <row r="61" spans="1:19" s="34" customFormat="1" ht="11.25">
      <c r="A61" s="390" t="str">
        <f>T('[1]p19'!$C$13:$G$13)</f>
        <v>Francisco Júlio Sobreira de A. Corrêa</v>
      </c>
      <c r="B61" s="385"/>
      <c r="C61" s="385"/>
      <c r="D61" s="385"/>
      <c r="E61" s="465"/>
      <c r="F61" s="466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</row>
    <row r="62" spans="1:19" s="2" customFormat="1" ht="13.5" customHeight="1">
      <c r="A62" s="408" t="str">
        <f>IF('[1]p19'!$A$57&lt;&gt;0,'[1]p19'!$A$57,"")</f>
        <v>Equações Diferenciais Lineares - T 03</v>
      </c>
      <c r="B62" s="408"/>
      <c r="C62" s="408"/>
      <c r="D62" s="408"/>
      <c r="E62" s="408"/>
      <c r="F62" s="468">
        <f>IF('[1]p19'!$F$57&lt;&gt;0,'[1]p19'!$F$57,"")</f>
        <v>60</v>
      </c>
      <c r="G62" s="468"/>
      <c r="H62" s="468">
        <f>IF('[1]p19'!$E$57&lt;&gt;0,'[1]p19'!$E$57,"")</f>
        <v>60</v>
      </c>
      <c r="I62" s="468"/>
      <c r="J62" s="468">
        <f>IF('[1]p19'!$I$57&lt;&gt;0,'[1]p19'!$I$57,"")</f>
        <v>14</v>
      </c>
      <c r="K62" s="468"/>
      <c r="L62" s="24"/>
      <c r="M62" s="468">
        <f>IF('[1]p19'!$K$57&lt;&gt;0,'[1]p19'!$K$57,"")</f>
        <v>2</v>
      </c>
      <c r="N62" s="468"/>
      <c r="O62" s="24"/>
      <c r="P62" s="24">
        <f>IF('[1]p19'!$L$57&lt;&gt;0,'[1]p19'!$L$57,"")</f>
      </c>
      <c r="Q62" s="42"/>
      <c r="R62" s="468">
        <f>IF('[1]p19'!$J$57&lt;&gt;0,'[1]p19'!$J$57,"")</f>
        <v>12</v>
      </c>
      <c r="S62" s="468"/>
    </row>
    <row r="63" spans="1:19" s="2" customFormat="1" ht="13.5" customHeight="1">
      <c r="A63" s="408" t="str">
        <f>IF('[1]p19'!$A$58&lt;&gt;0,'[1]p19'!$A$58,"")</f>
        <v>Introdução às Equações Dif. Parciais - T 01</v>
      </c>
      <c r="B63" s="408"/>
      <c r="C63" s="408"/>
      <c r="D63" s="408"/>
      <c r="E63" s="408"/>
      <c r="F63" s="468">
        <f>IF('[1]p19'!$F$58&lt;&gt;0,'[1]p19'!$F$58,"")</f>
        <v>60</v>
      </c>
      <c r="G63" s="468"/>
      <c r="H63" s="468">
        <f>IF('[1]p19'!$E$58&lt;&gt;0,'[1]p19'!$E$58,"")</f>
        <v>60</v>
      </c>
      <c r="I63" s="468"/>
      <c r="J63" s="468">
        <f>IF('[1]p19'!$I$58&lt;&gt;0,'[1]p19'!$I$58,"")</f>
        <v>8</v>
      </c>
      <c r="K63" s="468"/>
      <c r="L63" s="24"/>
      <c r="M63" s="468">
        <f>IF('[1]p19'!$K$58&lt;&gt;0,'[1]p19'!$K$58,"")</f>
        <v>1</v>
      </c>
      <c r="N63" s="468"/>
      <c r="O63" s="24"/>
      <c r="P63" s="24">
        <f>IF('[1]p19'!$L$58&lt;&gt;0,'[1]p19'!$L$58,"")</f>
        <v>1</v>
      </c>
      <c r="Q63" s="42"/>
      <c r="R63" s="468">
        <f>IF('[1]p19'!$J$58&lt;&gt;0,'[1]p19'!$J$58,"")</f>
        <v>6</v>
      </c>
      <c r="S63" s="468"/>
    </row>
    <row r="64" spans="1:19" s="34" customFormat="1" ht="11.25">
      <c r="A64" s="390" t="str">
        <f>T('[1]p20'!$C$13:$G$13)</f>
        <v>Gilberto da Silva Matos</v>
      </c>
      <c r="B64" s="385"/>
      <c r="C64" s="385"/>
      <c r="D64" s="385"/>
      <c r="E64" s="465"/>
      <c r="F64" s="466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</row>
    <row r="65" spans="1:19" s="2" customFormat="1" ht="13.5" customHeight="1">
      <c r="A65" s="408" t="str">
        <f>IF('[1]p20'!$A$57&lt;&gt;0,'[1]p20'!$A$57,"")</f>
        <v>Introdução à Estatíst. Econômica - T 01</v>
      </c>
      <c r="B65" s="408"/>
      <c r="C65" s="408"/>
      <c r="D65" s="408"/>
      <c r="E65" s="408"/>
      <c r="F65" s="468">
        <f>IF('[1]p20'!$F$57&lt;&gt;0,'[1]p20'!$F$57,"")</f>
        <v>60</v>
      </c>
      <c r="G65" s="468"/>
      <c r="H65" s="468">
        <f>IF('[1]p20'!$E$57&lt;&gt;0,'[1]p20'!$E$57,"")</f>
        <v>4</v>
      </c>
      <c r="I65" s="468"/>
      <c r="J65" s="468">
        <f>IF('[1]p20'!$I$57&lt;&gt;0,'[1]p20'!$I$57,"")</f>
        <v>37</v>
      </c>
      <c r="K65" s="468"/>
      <c r="L65" s="24"/>
      <c r="M65" s="468">
        <f>IF('[1]p20'!$K$57&lt;&gt;0,'[1]p20'!$K$57,"")</f>
        <v>9</v>
      </c>
      <c r="N65" s="468"/>
      <c r="O65" s="24"/>
      <c r="P65" s="24">
        <f>IF('[1]p20'!$L$57&lt;&gt;0,'[1]p20'!$L$57,"")</f>
        <v>6</v>
      </c>
      <c r="Q65" s="42"/>
      <c r="R65" s="468">
        <f>IF('[1]p20'!$J$57&lt;&gt;0,'[1]p20'!$J$57,"")</f>
        <v>22</v>
      </c>
      <c r="S65" s="468"/>
    </row>
    <row r="66" spans="1:19" s="2" customFormat="1" ht="13.5" customHeight="1">
      <c r="A66" s="408" t="str">
        <f>IF('[1]p20'!$A$58&lt;&gt;0,'[1]p20'!$A$58,"")</f>
        <v>Probabilidade e Estatística - T 03</v>
      </c>
      <c r="B66" s="408"/>
      <c r="C66" s="408"/>
      <c r="D66" s="408"/>
      <c r="E66" s="408"/>
      <c r="F66" s="468">
        <f>IF('[1]p20'!$F$58&lt;&gt;0,'[1]p20'!$F$58,"")</f>
        <v>90</v>
      </c>
      <c r="G66" s="468"/>
      <c r="H66" s="468">
        <f>IF('[1]p20'!$E$58&lt;&gt;0,'[1]p20'!$E$58,"")</f>
        <v>6</v>
      </c>
      <c r="I66" s="468"/>
      <c r="J66" s="468">
        <f>IF('[1]p20'!$I$58&lt;&gt;0,'[1]p20'!$I$58,"")</f>
        <v>35</v>
      </c>
      <c r="K66" s="468"/>
      <c r="L66" s="24"/>
      <c r="M66" s="468">
        <f>IF('[1]p20'!$K$58&lt;&gt;0,'[1]p20'!$K$58,"")</f>
        <v>4</v>
      </c>
      <c r="N66" s="468"/>
      <c r="O66" s="24"/>
      <c r="P66" s="24">
        <f>IF('[1]p20'!$L$58&lt;&gt;0,'[1]p20'!$L$58,"")</f>
        <v>7</v>
      </c>
      <c r="Q66" s="42"/>
      <c r="R66" s="468">
        <f>IF('[1]p20'!$J$58&lt;&gt;0,'[1]p20'!$J$58,"")</f>
        <v>24</v>
      </c>
      <c r="S66" s="468"/>
    </row>
    <row r="67" spans="1:19" s="34" customFormat="1" ht="11.25">
      <c r="A67" s="390" t="str">
        <f>T('[1]p21'!$C$13:$G$13)</f>
        <v>Henrique Fernandes de Lima</v>
      </c>
      <c r="B67" s="385"/>
      <c r="C67" s="385"/>
      <c r="D67" s="385"/>
      <c r="E67" s="465"/>
      <c r="F67" s="466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</row>
    <row r="68" spans="1:19" s="2" customFormat="1" ht="13.5" customHeight="1">
      <c r="A68" s="408" t="str">
        <f>IF('[1]p21'!$A$57&lt;&gt;0,'[1]p21'!$A$57,"")</f>
        <v>Cálculo Diferencial e Integral II - T 01</v>
      </c>
      <c r="B68" s="408"/>
      <c r="C68" s="408"/>
      <c r="D68" s="408"/>
      <c r="E68" s="408"/>
      <c r="F68" s="468">
        <f>IF('[1]p21'!$F$57&lt;&gt;0,'[1]p21'!$F$57,"")</f>
        <v>60</v>
      </c>
      <c r="G68" s="468"/>
      <c r="H68" s="468">
        <f>IF('[1]p21'!$E$57&lt;&gt;0,'[1]p21'!$E$57,"")</f>
        <v>4</v>
      </c>
      <c r="I68" s="468"/>
      <c r="J68" s="468">
        <f>IF('[1]p21'!$I$57&lt;&gt;0,'[1]p21'!$I$57,"")</f>
        <v>60</v>
      </c>
      <c r="K68" s="468"/>
      <c r="L68" s="24"/>
      <c r="M68" s="468">
        <f>IF('[1]p21'!$K$57&lt;&gt;0,'[1]p21'!$K$57,"")</f>
        <v>16</v>
      </c>
      <c r="N68" s="468"/>
      <c r="O68" s="24"/>
      <c r="P68" s="24">
        <f>IF('[1]p21'!$L$57&lt;&gt;0,'[1]p21'!$L$57,"")</f>
        <v>4</v>
      </c>
      <c r="Q68" s="42"/>
      <c r="R68" s="468">
        <f>IF('[1]p21'!$J$57&lt;&gt;0,'[1]p21'!$J$57,"")</f>
        <v>40</v>
      </c>
      <c r="S68" s="468"/>
    </row>
    <row r="69" spans="1:19" s="2" customFormat="1" ht="13.5" customHeight="1">
      <c r="A69" s="408" t="str">
        <f>IF('[1]p21'!$A$58&lt;&gt;0,'[1]p21'!$A$58,"")</f>
        <v>Topologia dos Espaços Métricos - T 01</v>
      </c>
      <c r="B69" s="408"/>
      <c r="C69" s="408"/>
      <c r="D69" s="408"/>
      <c r="E69" s="408"/>
      <c r="F69" s="468">
        <f>IF('[1]p21'!$F$58&lt;&gt;0,'[1]p21'!$F$58,"")</f>
        <v>60</v>
      </c>
      <c r="G69" s="468"/>
      <c r="H69" s="468">
        <f>IF('[1]p21'!$E$58&lt;&gt;0,'[1]p21'!$E$58,"")</f>
        <v>4</v>
      </c>
      <c r="I69" s="468"/>
      <c r="J69" s="468">
        <f>IF('[1]p21'!$I$58&lt;&gt;0,'[1]p21'!$I$58,"")</f>
        <v>3</v>
      </c>
      <c r="K69" s="468"/>
      <c r="L69" s="24"/>
      <c r="M69" s="468">
        <f>IF('[1]p21'!$K$58&lt;&gt;0,'[1]p21'!$K$58,"")</f>
        <v>1</v>
      </c>
      <c r="N69" s="468"/>
      <c r="O69" s="24"/>
      <c r="P69" s="24">
        <f>IF('[1]p21'!$L$58&lt;&gt;0,'[1]p21'!$L$58,"")</f>
      </c>
      <c r="Q69" s="42"/>
      <c r="R69" s="468">
        <f>IF('[1]p21'!$J$58&lt;&gt;0,'[1]p21'!$J$58,"")</f>
        <v>2</v>
      </c>
      <c r="S69" s="468"/>
    </row>
    <row r="70" spans="1:19" s="2" customFormat="1" ht="13.5" customHeight="1">
      <c r="A70" s="408" t="str">
        <f>IF('[1]p21'!$A$59&lt;&gt;0,'[1]p21'!$A$59,"")</f>
        <v>Introducao a Analise Real (Verao)</v>
      </c>
      <c r="B70" s="408"/>
      <c r="C70" s="408"/>
      <c r="D70" s="408"/>
      <c r="E70" s="408"/>
      <c r="F70" s="468">
        <f>IF('[1]p21'!$F$59&lt;&gt;0,'[1]p21'!$F$59,"")</f>
        <v>15</v>
      </c>
      <c r="G70" s="468"/>
      <c r="H70" s="468">
        <f>IF('[1]p21'!$E$59&lt;&gt;0,'[1]p21'!$E$59,"")</f>
        <v>1</v>
      </c>
      <c r="I70" s="468"/>
      <c r="J70" s="468">
        <f>IF('[1]p21'!$I$59&lt;&gt;0,'[1]p21'!$I$59,"")</f>
      </c>
      <c r="K70" s="468"/>
      <c r="L70" s="24"/>
      <c r="M70" s="468">
        <f>IF('[1]p21'!$K$59&lt;&gt;0,'[1]p21'!$K$59,"")</f>
      </c>
      <c r="N70" s="468"/>
      <c r="O70" s="24"/>
      <c r="P70" s="24">
        <f>IF('[1]p21'!$L$59&lt;&gt;0,'[1]p21'!$L$59,"")</f>
      </c>
      <c r="Q70" s="42"/>
      <c r="R70" s="468">
        <f>IF('[1]p21'!$J$59&lt;&gt;0,'[1]p21'!$J$59,"")</f>
      </c>
      <c r="S70" s="468"/>
    </row>
    <row r="71" spans="1:19" s="34" customFormat="1" ht="11.25">
      <c r="A71" s="390" t="str">
        <f>T('[1]p22'!$C$13:$G$13)</f>
        <v>Izabel Maria Barbosa de Albuquerque</v>
      </c>
      <c r="B71" s="385"/>
      <c r="C71" s="385"/>
      <c r="D71" s="385"/>
      <c r="E71" s="465"/>
      <c r="F71" s="466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</row>
    <row r="72" spans="1:19" s="2" customFormat="1" ht="13.5" customHeight="1">
      <c r="A72" s="408" t="str">
        <f>IF('[1]p22'!$A$57&lt;&gt;0,'[1]p22'!$A$57,"")</f>
        <v>Prática de Ens. da Matemática I - T 01</v>
      </c>
      <c r="B72" s="408"/>
      <c r="C72" s="408"/>
      <c r="D72" s="408"/>
      <c r="E72" s="408"/>
      <c r="F72" s="468">
        <f>IF('[1]p22'!$F$57&lt;&gt;0,'[1]p22'!$F$57,"")</f>
        <v>60</v>
      </c>
      <c r="G72" s="468"/>
      <c r="H72" s="468">
        <f>IF('[1]p22'!$E$57&lt;&gt;0,'[1]p22'!$E$57,"")</f>
        <v>4</v>
      </c>
      <c r="I72" s="468"/>
      <c r="J72" s="468">
        <f>IF('[1]p22'!$I$57&lt;&gt;0,'[1]p22'!$I$57,"")</f>
        <v>25</v>
      </c>
      <c r="K72" s="468"/>
      <c r="L72" s="24"/>
      <c r="M72" s="468">
        <f>IF('[1]p22'!$K$57&lt;&gt;0,'[1]p22'!$K$57,"")</f>
        <v>2</v>
      </c>
      <c r="N72" s="468"/>
      <c r="O72" s="24"/>
      <c r="P72" s="24">
        <f>IF('[1]p22'!$L$57&lt;&gt;0,'[1]p22'!$L$57,"")</f>
      </c>
      <c r="Q72" s="42"/>
      <c r="R72" s="468">
        <f>IF('[1]p22'!$J$57&lt;&gt;0,'[1]p22'!$J$57,"")</f>
        <v>23</v>
      </c>
      <c r="S72" s="468"/>
    </row>
    <row r="73" spans="1:19" s="2" customFormat="1" ht="13.5" customHeight="1">
      <c r="A73" s="408" t="str">
        <f>IF('[1]p22'!$A$58&lt;&gt;0,'[1]p22'!$A$58,"")</f>
        <v>Prática de Ens. da Matemática II - T 01</v>
      </c>
      <c r="B73" s="408"/>
      <c r="C73" s="408"/>
      <c r="D73" s="408"/>
      <c r="E73" s="408"/>
      <c r="F73" s="468">
        <f>IF('[1]p22'!$F$58&lt;&gt;0,'[1]p22'!$F$58,"")</f>
        <v>60</v>
      </c>
      <c r="G73" s="468"/>
      <c r="H73" s="468">
        <f>IF('[1]p22'!$E$58&lt;&gt;0,'[1]p22'!$E$58,"")</f>
        <v>4</v>
      </c>
      <c r="I73" s="468"/>
      <c r="J73" s="468">
        <f>IF('[1]p22'!$I$58&lt;&gt;0,'[1]p22'!$I$58,"")</f>
        <v>5</v>
      </c>
      <c r="K73" s="468"/>
      <c r="L73" s="24"/>
      <c r="M73" s="468">
        <f>IF('[1]p22'!$K$58&lt;&gt;0,'[1]p22'!$K$58,"")</f>
        <v>1</v>
      </c>
      <c r="N73" s="468"/>
      <c r="O73" s="24"/>
      <c r="P73" s="24">
        <f>IF('[1]p22'!$L$58&lt;&gt;0,'[1]p22'!$L$58,"")</f>
      </c>
      <c r="Q73" s="42"/>
      <c r="R73" s="468">
        <f>IF('[1]p22'!$J$58&lt;&gt;0,'[1]p22'!$J$58,"")</f>
        <v>4</v>
      </c>
      <c r="S73" s="468"/>
    </row>
    <row r="74" spans="1:19" s="2" customFormat="1" ht="13.5" customHeight="1">
      <c r="A74" s="408" t="str">
        <f>IF('[1]p22'!$A$59&lt;&gt;0,'[1]p22'!$A$59,"")</f>
        <v>Prática de Ens. da Matemática III - T 01</v>
      </c>
      <c r="B74" s="408"/>
      <c r="C74" s="408"/>
      <c r="D74" s="408"/>
      <c r="E74" s="408"/>
      <c r="F74" s="468">
        <f>IF('[1]p22'!$F$59&lt;&gt;0,'[1]p22'!$F$59,"")</f>
        <v>60</v>
      </c>
      <c r="G74" s="468"/>
      <c r="H74" s="468">
        <f>IF('[1]p22'!$E$59&lt;&gt;0,'[1]p22'!$E$59,"")</f>
        <v>4</v>
      </c>
      <c r="I74" s="468"/>
      <c r="J74" s="468">
        <f>IF('[1]p22'!$I$59&lt;&gt;0,'[1]p22'!$I$59,"")</f>
        <v>17</v>
      </c>
      <c r="K74" s="468"/>
      <c r="L74" s="24"/>
      <c r="M74" s="468">
        <f>IF('[1]p22'!$K$59&lt;&gt;0,'[1]p22'!$K$59,"")</f>
        <v>2</v>
      </c>
      <c r="N74" s="468"/>
      <c r="O74" s="24"/>
      <c r="P74" s="24">
        <f>IF('[1]p22'!$L$59&lt;&gt;0,'[1]p22'!$L$59,"")</f>
      </c>
      <c r="Q74" s="42"/>
      <c r="R74" s="468">
        <f>IF('[1]p22'!$J$59&lt;&gt;0,'[1]p22'!$J$59,"")</f>
        <v>15</v>
      </c>
      <c r="S74" s="468"/>
    </row>
    <row r="75" spans="1:19" s="2" customFormat="1" ht="13.5" customHeight="1">
      <c r="A75" s="408" t="str">
        <f>IF('[1]p22'!$A$60&lt;&gt;0,'[1]p22'!$A$60,"")</f>
        <v>Prática p/ o Ens. da Mat. I (VELHO) - 01</v>
      </c>
      <c r="B75" s="408"/>
      <c r="C75" s="408"/>
      <c r="D75" s="408"/>
      <c r="E75" s="408"/>
      <c r="F75" s="468">
        <f>IF('[1]p22'!$F$60&lt;&gt;0,'[1]p22'!$F$60,"")</f>
        <v>90</v>
      </c>
      <c r="G75" s="468"/>
      <c r="H75" s="468">
        <f>IF('[1]p22'!$E$60&lt;&gt;0,'[1]p22'!$E$60,"")</f>
        <v>4</v>
      </c>
      <c r="I75" s="468"/>
      <c r="J75" s="468">
        <f>IF('[1]p22'!$I$60&lt;&gt;0,'[1]p22'!$I$60,"")</f>
        <v>1</v>
      </c>
      <c r="K75" s="468"/>
      <c r="L75" s="24"/>
      <c r="M75" s="468">
        <f>IF('[1]p22'!$K$60&lt;&gt;0,'[1]p22'!$K$60,"")</f>
      </c>
      <c r="N75" s="468"/>
      <c r="O75" s="24"/>
      <c r="P75" s="24">
        <f>IF('[1]p22'!$L$60&lt;&gt;0,'[1]p22'!$L$60,"")</f>
      </c>
      <c r="Q75" s="42"/>
      <c r="R75" s="468">
        <f>IF('[1]p22'!$J$60&lt;&gt;0,'[1]p22'!$J$60,"")</f>
        <v>1</v>
      </c>
      <c r="S75" s="468"/>
    </row>
    <row r="76" spans="1:19" s="34" customFormat="1" ht="11.25">
      <c r="A76" s="390" t="str">
        <f>T('[1]p23'!$C$13:$G$13)</f>
        <v>Jacqueline Félix de Brito</v>
      </c>
      <c r="B76" s="385"/>
      <c r="C76" s="385"/>
      <c r="D76" s="385"/>
      <c r="E76" s="465"/>
      <c r="F76" s="466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</row>
    <row r="77" spans="1:19" s="2" customFormat="1" ht="13.5" customHeight="1">
      <c r="A77" s="408" t="str">
        <f>IF('[1]p23'!$A$57&lt;&gt;0,'[1]p23'!$A$57,"")</f>
        <v>Cálculo Diferencial e Integral I</v>
      </c>
      <c r="B77" s="408"/>
      <c r="C77" s="408"/>
      <c r="D77" s="408"/>
      <c r="E77" s="408"/>
      <c r="F77" s="468">
        <f>IF('[1]p23'!$F$57&lt;&gt;0,'[1]p23'!$F$57,"")</f>
        <v>90</v>
      </c>
      <c r="G77" s="468"/>
      <c r="H77" s="468">
        <f>IF('[1]p23'!$E$57&lt;&gt;0,'[1]p23'!$E$57,"")</f>
        <v>6</v>
      </c>
      <c r="I77" s="468"/>
      <c r="J77" s="468">
        <f>IF('[1]p23'!$I$57&lt;&gt;0,'[1]p23'!$I$57,"")</f>
        <v>59</v>
      </c>
      <c r="K77" s="468"/>
      <c r="L77" s="24"/>
      <c r="M77" s="468">
        <f>IF('[1]p23'!$K$57&lt;&gt;0,'[1]p23'!$K$57,"")</f>
        <v>18</v>
      </c>
      <c r="N77" s="468"/>
      <c r="O77" s="24"/>
      <c r="P77" s="24">
        <f>IF('[1]p23'!$L$57&lt;&gt;0,'[1]p23'!$L$57,"")</f>
        <v>25</v>
      </c>
      <c r="Q77" s="42"/>
      <c r="R77" s="468">
        <f>IF('[1]p23'!$J$57&lt;&gt;0,'[1]p23'!$J$57,"")</f>
        <v>16</v>
      </c>
      <c r="S77" s="468"/>
    </row>
    <row r="78" spans="1:19" s="2" customFormat="1" ht="13.5" customHeight="1">
      <c r="A78" s="408" t="str">
        <f>IF('[1]p23'!$A$58&lt;&gt;0,'[1]p23'!$A$58,"")</f>
        <v>Cálculo Diferencial e Integral III</v>
      </c>
      <c r="B78" s="408"/>
      <c r="C78" s="408"/>
      <c r="D78" s="408"/>
      <c r="E78" s="408"/>
      <c r="F78" s="468">
        <f>IF('[1]p23'!$F$58&lt;&gt;0,'[1]p23'!$F$58,"")</f>
        <v>90</v>
      </c>
      <c r="G78" s="468"/>
      <c r="H78" s="468">
        <f>IF('[1]p23'!$E$58&lt;&gt;0,'[1]p23'!$E$58,"")</f>
        <v>6</v>
      </c>
      <c r="I78" s="468"/>
      <c r="J78" s="468">
        <f>IF('[1]p23'!$I$58&lt;&gt;0,'[1]p23'!$I$58,"")</f>
        <v>36</v>
      </c>
      <c r="K78" s="468"/>
      <c r="L78" s="24"/>
      <c r="M78" s="468">
        <f>IF('[1]p23'!$K$58&lt;&gt;0,'[1]p23'!$K$58,"")</f>
        <v>14</v>
      </c>
      <c r="N78" s="468"/>
      <c r="O78" s="24"/>
      <c r="P78" s="24">
        <f>IF('[1]p23'!$L$58&lt;&gt;0,'[1]p23'!$L$58,"")</f>
        <v>11</v>
      </c>
      <c r="Q78" s="42"/>
      <c r="R78" s="468">
        <f>IF('[1]p23'!$J$58&lt;&gt;0,'[1]p23'!$J$58,"")</f>
        <v>11</v>
      </c>
      <c r="S78" s="468"/>
    </row>
    <row r="79" spans="1:19" s="34" customFormat="1" ht="11.25">
      <c r="A79" s="390" t="str">
        <f>T('[1]p24'!$C$13:$G$13)</f>
        <v>Jaime Alves Barbosa Sobrinho</v>
      </c>
      <c r="B79" s="385"/>
      <c r="C79" s="385"/>
      <c r="D79" s="385"/>
      <c r="E79" s="465"/>
      <c r="F79" s="466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</row>
    <row r="80" spans="1:19" s="2" customFormat="1" ht="13.5" customHeight="1">
      <c r="A80" s="408" t="str">
        <f>IF('[1]p24'!$A$57&lt;&gt;0,'[1]p24'!$A$57,"")</f>
        <v>Cálculo I (NOVO) - T 04</v>
      </c>
      <c r="B80" s="408"/>
      <c r="C80" s="408"/>
      <c r="D80" s="408"/>
      <c r="E80" s="408"/>
      <c r="F80" s="468">
        <f>IF('[1]p24'!$F$57&lt;&gt;0,'[1]p24'!$F$57,"")</f>
        <v>60</v>
      </c>
      <c r="G80" s="468"/>
      <c r="H80" s="468">
        <f>IF('[1]p24'!$E$57&lt;&gt;0,'[1]p24'!$E$57,"")</f>
        <v>4</v>
      </c>
      <c r="I80" s="468"/>
      <c r="J80" s="468">
        <f>IF('[1]p24'!$I$57&lt;&gt;0,'[1]p24'!$I$57,"")</f>
        <v>42</v>
      </c>
      <c r="K80" s="468"/>
      <c r="L80" s="24"/>
      <c r="M80" s="468">
        <f>IF('[1]p24'!$K$57&lt;&gt;0,'[1]p24'!$K$57,"")</f>
        <v>12</v>
      </c>
      <c r="N80" s="468"/>
      <c r="O80" s="24"/>
      <c r="P80" s="24">
        <f>IF('[1]p24'!$L$57&lt;&gt;0,'[1]p24'!$L$57,"")</f>
        <v>7</v>
      </c>
      <c r="Q80" s="42"/>
      <c r="R80" s="468">
        <f>IF('[1]p24'!$J$57&lt;&gt;0,'[1]p24'!$J$57,"")</f>
        <v>23</v>
      </c>
      <c r="S80" s="468"/>
    </row>
    <row r="81" spans="1:19" s="2" customFormat="1" ht="13.5" customHeight="1">
      <c r="A81" s="408" t="str">
        <f>IF('[1]p24'!$A$58&lt;&gt;0,'[1]p24'!$A$58,"")</f>
        <v>Métodos Quantitativos I - T 01</v>
      </c>
      <c r="B81" s="408"/>
      <c r="C81" s="408"/>
      <c r="D81" s="408"/>
      <c r="E81" s="408"/>
      <c r="F81" s="468">
        <f>IF('[1]p24'!$F$58&lt;&gt;0,'[1]p24'!$F$58,"")</f>
        <v>60</v>
      </c>
      <c r="G81" s="468"/>
      <c r="H81" s="468">
        <f>IF('[1]p24'!$E$58&lt;&gt;0,'[1]p24'!$E$58,"")</f>
        <v>4</v>
      </c>
      <c r="I81" s="468"/>
      <c r="J81" s="468">
        <f>IF('[1]p24'!$I$58&lt;&gt;0,'[1]p24'!$I$58,"")</f>
        <v>59</v>
      </c>
      <c r="K81" s="468"/>
      <c r="L81" s="24"/>
      <c r="M81" s="468">
        <f>IF('[1]p24'!$K$58&lt;&gt;0,'[1]p24'!$K$58,"")</f>
        <v>16</v>
      </c>
      <c r="N81" s="468"/>
      <c r="O81" s="24"/>
      <c r="P81" s="24">
        <f>IF('[1]p24'!$L$58&lt;&gt;0,'[1]p24'!$L$58,"")</f>
        <v>22</v>
      </c>
      <c r="Q81" s="42"/>
      <c r="R81" s="468">
        <f>IF('[1]p24'!$J$58&lt;&gt;0,'[1]p24'!$J$58,"")</f>
        <v>21</v>
      </c>
      <c r="S81" s="468"/>
    </row>
    <row r="82" spans="1:19" s="2" customFormat="1" ht="13.5" customHeight="1">
      <c r="A82" s="408" t="str">
        <f>IF('[1]p24'!$A$59&lt;&gt;0,'[1]p24'!$A$59,"")</f>
        <v>Tópicos Especiais de Geometria - 01</v>
      </c>
      <c r="B82" s="408"/>
      <c r="C82" s="408"/>
      <c r="D82" s="408"/>
      <c r="E82" s="408"/>
      <c r="F82" s="468">
        <f>IF('[1]p24'!$F$59&lt;&gt;0,'[1]p24'!$F$59,"")</f>
        <v>60</v>
      </c>
      <c r="G82" s="468"/>
      <c r="H82" s="468">
        <f>IF('[1]p24'!$E$59&lt;&gt;0,'[1]p24'!$E$59,"")</f>
        <v>4</v>
      </c>
      <c r="I82" s="468"/>
      <c r="J82" s="468">
        <f>IF('[1]p24'!$I$59&lt;&gt;0,'[1]p24'!$I$59,"")</f>
        <v>3</v>
      </c>
      <c r="K82" s="468"/>
      <c r="L82" s="24"/>
      <c r="M82" s="468">
        <f>IF('[1]p24'!$K$59&lt;&gt;0,'[1]p24'!$K$59,"")</f>
      </c>
      <c r="N82" s="468"/>
      <c r="O82" s="24"/>
      <c r="P82" s="24">
        <f>IF('[1]p24'!$L$59&lt;&gt;0,'[1]p24'!$L$59,"")</f>
      </c>
      <c r="Q82" s="42"/>
      <c r="R82" s="468">
        <f>IF('[1]p24'!$J$59&lt;&gt;0,'[1]p24'!$J$59,"")</f>
        <v>3</v>
      </c>
      <c r="S82" s="468"/>
    </row>
    <row r="83" spans="1:19" s="34" customFormat="1" ht="11.25">
      <c r="A83" s="390" t="str">
        <f>T('[1]p25'!$C$13:$G$13)</f>
        <v>Jefferson Abrantes dos Santos</v>
      </c>
      <c r="B83" s="385"/>
      <c r="C83" s="385"/>
      <c r="D83" s="385"/>
      <c r="E83" s="465"/>
      <c r="F83" s="466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</row>
    <row r="84" spans="1:19" s="2" customFormat="1" ht="13.5" customHeight="1">
      <c r="A84" s="408" t="str">
        <f>IF('[1]p25'!$A$57&lt;&gt;0,'[1]p25'!$A$57,"")</f>
        <v>Calculo III</v>
      </c>
      <c r="B84" s="408"/>
      <c r="C84" s="408"/>
      <c r="D84" s="408"/>
      <c r="E84" s="408"/>
      <c r="F84" s="468">
        <f>IF('[1]p25'!$F$57&lt;&gt;0,'[1]p25'!$F$57,"")</f>
        <v>36</v>
      </c>
      <c r="G84" s="468"/>
      <c r="H84" s="468">
        <f>IF('[1]p25'!$E$57&lt;&gt;0,'[1]p25'!$E$57,"")</f>
        <v>4</v>
      </c>
      <c r="I84" s="468"/>
      <c r="J84" s="468">
        <f>IF('[1]p25'!$I$57&lt;&gt;0,'[1]p25'!$I$57,"")</f>
        <v>19</v>
      </c>
      <c r="K84" s="468"/>
      <c r="L84" s="24"/>
      <c r="M84" s="468">
        <f>IF('[1]p25'!$K$57&lt;&gt;0,'[1]p25'!$K$57,"")</f>
      </c>
      <c r="N84" s="468"/>
      <c r="O84" s="24"/>
      <c r="P84" s="24">
        <f>IF('[1]p25'!$L$57&lt;&gt;0,'[1]p25'!$L$57,"")</f>
        <v>1</v>
      </c>
      <c r="Q84" s="42"/>
      <c r="R84" s="468">
        <f>IF('[1]p25'!$J$57&lt;&gt;0,'[1]p25'!$J$57,"")</f>
        <v>18</v>
      </c>
      <c r="S84" s="468"/>
    </row>
    <row r="85" spans="1:19" s="34" customFormat="1" ht="11.25">
      <c r="A85" s="390" t="str">
        <f>T('[1]p26'!$C$13:$G$13)</f>
        <v>Jesualdo Gomes das Chagas</v>
      </c>
      <c r="B85" s="385"/>
      <c r="C85" s="385"/>
      <c r="D85" s="385"/>
      <c r="E85" s="465"/>
      <c r="F85" s="466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</row>
    <row r="86" spans="1:19" s="2" customFormat="1" ht="13.5" customHeight="1">
      <c r="A86" s="408" t="str">
        <f>IF('[1]p26'!$A$57&lt;&gt;0,'[1]p26'!$A$57,"")</f>
        <v>Álgebra Linear I - T 04</v>
      </c>
      <c r="B86" s="408"/>
      <c r="C86" s="408"/>
      <c r="D86" s="408"/>
      <c r="E86" s="408"/>
      <c r="F86" s="468">
        <f>IF('[1]p26'!$F$57&lt;&gt;0,'[1]p26'!$F$57,"")</f>
        <v>60</v>
      </c>
      <c r="G86" s="468"/>
      <c r="H86" s="468">
        <f>IF('[1]p26'!$E$57&lt;&gt;0,'[1]p26'!$E$57,"")</f>
        <v>4</v>
      </c>
      <c r="I86" s="468"/>
      <c r="J86" s="468">
        <f>IF('[1]p26'!$I$57&lt;&gt;0,'[1]p26'!$I$57,"")</f>
        <v>60</v>
      </c>
      <c r="K86" s="468"/>
      <c r="L86" s="24"/>
      <c r="M86" s="468">
        <f>IF('[1]p26'!$K$57&lt;&gt;0,'[1]p26'!$K$57,"")</f>
        <v>10</v>
      </c>
      <c r="N86" s="468"/>
      <c r="O86" s="24"/>
      <c r="P86" s="24">
        <f>IF('[1]p26'!$L$57&lt;&gt;0,'[1]p26'!$L$57,"")</f>
        <v>11</v>
      </c>
      <c r="Q86" s="42"/>
      <c r="R86" s="468">
        <f>IF('[1]p26'!$J$57&lt;&gt;0,'[1]p26'!$J$57,"")</f>
        <v>39</v>
      </c>
      <c r="S86" s="468"/>
    </row>
    <row r="87" spans="1:19" s="2" customFormat="1" ht="13.5" customHeight="1">
      <c r="A87" s="408" t="str">
        <f>IF('[1]p26'!$A$58&lt;&gt;0,'[1]p26'!$A$58,"")</f>
        <v>Álgebra Linear I - T 08</v>
      </c>
      <c r="B87" s="408"/>
      <c r="C87" s="408"/>
      <c r="D87" s="408"/>
      <c r="E87" s="408"/>
      <c r="F87" s="468">
        <f>IF('[1]p26'!$F$58&lt;&gt;0,'[1]p26'!$F$58,"")</f>
        <v>60</v>
      </c>
      <c r="G87" s="468"/>
      <c r="H87" s="468">
        <f>IF('[1]p26'!$E$58&lt;&gt;0,'[1]p26'!$E$58,"")</f>
        <v>4</v>
      </c>
      <c r="I87" s="468"/>
      <c r="J87" s="468">
        <f>IF('[1]p26'!$I$58&lt;&gt;0,'[1]p26'!$I$58,"")</f>
        <v>60</v>
      </c>
      <c r="K87" s="468"/>
      <c r="L87" s="24"/>
      <c r="M87" s="468">
        <f>IF('[1]p26'!$K$58&lt;&gt;0,'[1]p26'!$K$58,"")</f>
        <v>3</v>
      </c>
      <c r="N87" s="468"/>
      <c r="O87" s="24"/>
      <c r="P87" s="24">
        <f>IF('[1]p26'!$L$58&lt;&gt;0,'[1]p26'!$L$58,"")</f>
        <v>9</v>
      </c>
      <c r="Q87" s="42"/>
      <c r="R87" s="468">
        <f>IF('[1]p26'!$J$58&lt;&gt;0,'[1]p26'!$J$58,"")</f>
        <v>48</v>
      </c>
      <c r="S87" s="468"/>
    </row>
    <row r="88" spans="1:19" s="2" customFormat="1" ht="13.5" customHeight="1">
      <c r="A88" s="408" t="str">
        <f>IF('[1]p26'!$A$59&lt;&gt;0,'[1]p26'!$A$59,"")</f>
        <v>Cálculo I  (Eng. Elétr. + Comp.) - T 03</v>
      </c>
      <c r="B88" s="408"/>
      <c r="C88" s="408"/>
      <c r="D88" s="408"/>
      <c r="E88" s="408"/>
      <c r="F88" s="468">
        <f>IF('[1]p26'!$F$59&lt;&gt;0,'[1]p26'!$F$59,"")</f>
        <v>60</v>
      </c>
      <c r="G88" s="468"/>
      <c r="H88" s="468">
        <f>IF('[1]p26'!$E$59&lt;&gt;0,'[1]p26'!$E$59,"")</f>
        <v>4</v>
      </c>
      <c r="I88" s="468"/>
      <c r="J88" s="468">
        <f>IF('[1]p26'!$I$59&lt;&gt;0,'[1]p26'!$I$59,"")</f>
        <v>63</v>
      </c>
      <c r="K88" s="468"/>
      <c r="L88" s="24"/>
      <c r="M88" s="468">
        <f>IF('[1]p26'!$K$59&lt;&gt;0,'[1]p26'!$K$59,"")</f>
        <v>11</v>
      </c>
      <c r="N88" s="468"/>
      <c r="O88" s="24"/>
      <c r="P88" s="24">
        <f>IF('[1]p26'!$L$59&lt;&gt;0,'[1]p26'!$L$59,"")</f>
        <v>23</v>
      </c>
      <c r="Q88" s="42"/>
      <c r="R88" s="468">
        <f>IF('[1]p26'!$J$59&lt;&gt;0,'[1]p26'!$J$59,"")</f>
        <v>29</v>
      </c>
      <c r="S88" s="468"/>
    </row>
    <row r="89" spans="1:19" s="34" customFormat="1" ht="11.25">
      <c r="A89" s="390" t="str">
        <f>T('[1]p27'!$C$13:$G$13)</f>
        <v>José de Arimatéia Fernandes</v>
      </c>
      <c r="B89" s="385"/>
      <c r="C89" s="385"/>
      <c r="D89" s="385"/>
      <c r="E89" s="465"/>
      <c r="F89" s="466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</row>
    <row r="90" spans="1:19" s="2" customFormat="1" ht="13.5" customHeight="1">
      <c r="A90" s="408" t="str">
        <f>IF('[1]p27'!$A$57&lt;&gt;0,'[1]p27'!$A$57,"")</f>
        <v>Análise II - T 01</v>
      </c>
      <c r="B90" s="408"/>
      <c r="C90" s="408"/>
      <c r="D90" s="408"/>
      <c r="E90" s="408"/>
      <c r="F90" s="468">
        <f>IF('[1]p27'!$F$57&lt;&gt;0,'[1]p27'!$F$57,"")</f>
        <v>60</v>
      </c>
      <c r="G90" s="468"/>
      <c r="H90" s="468">
        <f>IF('[1]p27'!$E$57&lt;&gt;0,'[1]p27'!$E$57,"")</f>
        <v>4</v>
      </c>
      <c r="I90" s="468"/>
      <c r="J90" s="468">
        <f>IF('[1]p27'!$I$57&lt;&gt;0,'[1]p27'!$I$57,"")</f>
        <v>11</v>
      </c>
      <c r="K90" s="468"/>
      <c r="L90" s="24"/>
      <c r="M90" s="468">
        <f>IF('[1]p27'!$K$57&lt;&gt;0,'[1]p27'!$K$57,"")</f>
        <v>3</v>
      </c>
      <c r="N90" s="468"/>
      <c r="O90" s="24"/>
      <c r="P90" s="24">
        <f>IF('[1]p27'!$L$57&lt;&gt;0,'[1]p27'!$L$57,"")</f>
        <v>3</v>
      </c>
      <c r="Q90" s="42"/>
      <c r="R90" s="468">
        <f>IF('[1]p27'!$J$57&lt;&gt;0,'[1]p27'!$J$57,"")</f>
        <v>5</v>
      </c>
      <c r="S90" s="468"/>
    </row>
    <row r="91" spans="1:19" s="2" customFormat="1" ht="13.5" customHeight="1">
      <c r="A91" s="408" t="str">
        <f>IF('[1]p27'!$A$58&lt;&gt;0,'[1]p27'!$A$58,"")</f>
        <v>Cálculo I (NOVO) - T 02</v>
      </c>
      <c r="B91" s="408"/>
      <c r="C91" s="408"/>
      <c r="D91" s="408"/>
      <c r="E91" s="408"/>
      <c r="F91" s="468">
        <f>IF('[1]p27'!$F$58&lt;&gt;0,'[1]p27'!$F$58,"")</f>
        <v>60</v>
      </c>
      <c r="G91" s="468"/>
      <c r="H91" s="468">
        <f>IF('[1]p27'!$E$58&lt;&gt;0,'[1]p27'!$E$58,"")</f>
        <v>4</v>
      </c>
      <c r="I91" s="468"/>
      <c r="J91" s="468">
        <f>IF('[1]p27'!$I$58&lt;&gt;0,'[1]p27'!$I$58,"")</f>
        <v>34</v>
      </c>
      <c r="K91" s="468"/>
      <c r="L91" s="24"/>
      <c r="M91" s="468">
        <f>IF('[1]p27'!$K$58&lt;&gt;0,'[1]p27'!$K$58,"")</f>
        <v>19</v>
      </c>
      <c r="N91" s="468"/>
      <c r="O91" s="24"/>
      <c r="P91" s="24">
        <f>IF('[1]p27'!$L$58&lt;&gt;0,'[1]p27'!$L$58,"")</f>
        <v>9</v>
      </c>
      <c r="Q91" s="42"/>
      <c r="R91" s="468">
        <f>IF('[1]p27'!$J$58&lt;&gt;0,'[1]p27'!$J$58,"")</f>
        <v>6</v>
      </c>
      <c r="S91" s="468"/>
    </row>
    <row r="92" spans="1:19" s="34" customFormat="1" ht="11.25">
      <c r="A92" s="390" t="str">
        <f>T('[1]p29'!$C$13:$G$13)</f>
        <v>Joseilson Raimundo de Lima</v>
      </c>
      <c r="B92" s="385"/>
      <c r="C92" s="385"/>
      <c r="D92" s="385"/>
      <c r="E92" s="465"/>
      <c r="F92" s="466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</row>
    <row r="93" spans="1:19" s="2" customFormat="1" ht="13.5" customHeight="1">
      <c r="A93" s="408" t="str">
        <f>IF('[1]p29'!$A$57&lt;&gt;0,'[1]p29'!$A$57,"")</f>
        <v>Álgebra Vet. e Geometria Analítica - T 08</v>
      </c>
      <c r="B93" s="408"/>
      <c r="C93" s="408"/>
      <c r="D93" s="408"/>
      <c r="E93" s="408"/>
      <c r="F93" s="468">
        <f>IF('[1]p29'!$F$57&lt;&gt;0,'[1]p29'!$F$57,"")</f>
        <v>70</v>
      </c>
      <c r="G93" s="468"/>
      <c r="H93" s="468">
        <f>IF('[1]p29'!$E$57&lt;&gt;0,'[1]p29'!$E$57,"")</f>
        <v>4</v>
      </c>
      <c r="I93" s="468"/>
      <c r="J93" s="468">
        <f>IF('[1]p29'!$I$57&lt;&gt;0,'[1]p29'!$I$57,"")</f>
        <v>56</v>
      </c>
      <c r="K93" s="468"/>
      <c r="L93" s="24"/>
      <c r="M93" s="468">
        <f>IF('[1]p29'!$K$57&lt;&gt;0,'[1]p29'!$K$57,"")</f>
        <v>19</v>
      </c>
      <c r="N93" s="468"/>
      <c r="O93" s="24"/>
      <c r="P93" s="24">
        <f>IF('[1]p29'!$L$57&lt;&gt;0,'[1]p29'!$L$57,"")</f>
        <v>19</v>
      </c>
      <c r="Q93" s="42"/>
      <c r="R93" s="468">
        <f>IF('[1]p29'!$J$57&lt;&gt;0,'[1]p29'!$J$57,"")</f>
        <v>18</v>
      </c>
      <c r="S93" s="468"/>
    </row>
    <row r="94" spans="1:19" s="2" customFormat="1" ht="13.5" customHeight="1">
      <c r="A94" s="408" t="str">
        <f>IF('[1]p29'!$A$58&lt;&gt;0,'[1]p29'!$A$58,"")</f>
        <v>Mat. Aplic. à Administração I - T 02</v>
      </c>
      <c r="B94" s="408"/>
      <c r="C94" s="408"/>
      <c r="D94" s="408"/>
      <c r="E94" s="408"/>
      <c r="F94" s="468">
        <f>IF('[1]p29'!$F$58&lt;&gt;0,'[1]p29'!$F$58,"")</f>
        <v>62</v>
      </c>
      <c r="G94" s="468"/>
      <c r="H94" s="468">
        <f>IF('[1]p29'!$E$58&lt;&gt;0,'[1]p29'!$E$58,"")</f>
        <v>4</v>
      </c>
      <c r="I94" s="468"/>
      <c r="J94" s="468">
        <f>IF('[1]p29'!$I$58&lt;&gt;0,'[1]p29'!$I$58,"")</f>
        <v>65</v>
      </c>
      <c r="K94" s="468"/>
      <c r="L94" s="24"/>
      <c r="M94" s="468">
        <f>IF('[1]p29'!$K$58&lt;&gt;0,'[1]p29'!$K$58,"")</f>
        <v>9</v>
      </c>
      <c r="N94" s="468"/>
      <c r="O94" s="24"/>
      <c r="P94" s="24">
        <f>IF('[1]p29'!$L$58&lt;&gt;0,'[1]p29'!$L$58,"")</f>
        <v>18</v>
      </c>
      <c r="Q94" s="42"/>
      <c r="R94" s="468">
        <f>IF('[1]p29'!$J$58&lt;&gt;0,'[1]p29'!$J$58,"")</f>
        <v>38</v>
      </c>
      <c r="S94" s="468"/>
    </row>
    <row r="95" spans="1:19" s="2" customFormat="1" ht="13.5" customHeight="1">
      <c r="A95" s="408" t="str">
        <f>IF('[1]p29'!$A$59&lt;&gt;0,'[1]p29'!$A$59,"")</f>
        <v>Matemática Aplic. ao Design - T 01</v>
      </c>
      <c r="B95" s="408"/>
      <c r="C95" s="408"/>
      <c r="D95" s="408"/>
      <c r="E95" s="408"/>
      <c r="F95" s="468">
        <f>IF('[1]p29'!$F$59&lt;&gt;0,'[1]p29'!$F$59,"")</f>
        <v>62</v>
      </c>
      <c r="G95" s="468"/>
      <c r="H95" s="468">
        <f>IF('[1]p29'!$E$59&lt;&gt;0,'[1]p29'!$E$59,"")</f>
        <v>4</v>
      </c>
      <c r="I95" s="468"/>
      <c r="J95" s="468">
        <f>IF('[1]p29'!$I$59&lt;&gt;0,'[1]p29'!$I$59,"")</f>
        <v>32</v>
      </c>
      <c r="K95" s="468"/>
      <c r="L95" s="24"/>
      <c r="M95" s="468">
        <f>IF('[1]p29'!$K$59&lt;&gt;0,'[1]p29'!$K$59,"")</f>
        <v>7</v>
      </c>
      <c r="N95" s="468"/>
      <c r="O95" s="24"/>
      <c r="P95" s="24">
        <f>IF('[1]p29'!$L$59&lt;&gt;0,'[1]p29'!$L$59,"")</f>
        <v>6</v>
      </c>
      <c r="Q95" s="42"/>
      <c r="R95" s="468">
        <f>IF('[1]p29'!$J$59&lt;&gt;0,'[1]p29'!$J$59,"")</f>
        <v>19</v>
      </c>
      <c r="S95" s="468"/>
    </row>
    <row r="96" spans="1:19" s="34" customFormat="1" ht="11.25">
      <c r="A96" s="390" t="str">
        <f>T('[1]p30'!$C$13:$G$13)</f>
        <v>José Lindomberg Possiano Barreiro</v>
      </c>
      <c r="B96" s="385"/>
      <c r="C96" s="385"/>
      <c r="D96" s="385"/>
      <c r="E96" s="465"/>
      <c r="F96" s="466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</row>
    <row r="97" spans="1:19" s="2" customFormat="1" ht="13.5" customHeight="1">
      <c r="A97" s="408" t="str">
        <f>IF('[1]p30'!$A$57&lt;&gt;0,'[1]p30'!$A$57,"")</f>
        <v>Cálculo Diferencial e Integral I - T 02</v>
      </c>
      <c r="B97" s="408"/>
      <c r="C97" s="408"/>
      <c r="D97" s="408"/>
      <c r="E97" s="408"/>
      <c r="F97" s="468">
        <f>IF('[1]p30'!$F$57&lt;&gt;0,'[1]p30'!$F$57,"")</f>
        <v>90</v>
      </c>
      <c r="G97" s="468"/>
      <c r="H97" s="468">
        <f>IF('[1]p30'!$E$57&lt;&gt;0,'[1]p30'!$E$57,"")</f>
        <v>6</v>
      </c>
      <c r="I97" s="468"/>
      <c r="J97" s="468">
        <f>IF('[1]p30'!$I$57&lt;&gt;0,'[1]p30'!$I$57,"")</f>
        <v>60</v>
      </c>
      <c r="K97" s="468"/>
      <c r="L97" s="24"/>
      <c r="M97" s="468">
        <f>IF('[1]p30'!$K$57&lt;&gt;0,'[1]p30'!$K$57,"")</f>
        <v>10</v>
      </c>
      <c r="N97" s="468"/>
      <c r="O97" s="24"/>
      <c r="P97" s="24">
        <f>IF('[1]p30'!$L$57&lt;&gt;0,'[1]p30'!$L$57,"")</f>
        <v>25</v>
      </c>
      <c r="Q97" s="42"/>
      <c r="R97" s="468">
        <f>IF('[1]p30'!$J$57&lt;&gt;0,'[1]p30'!$J$57,"")</f>
        <v>25</v>
      </c>
      <c r="S97" s="468"/>
    </row>
    <row r="98" spans="1:19" s="2" customFormat="1" ht="13.5" customHeight="1">
      <c r="A98" s="408" t="str">
        <f>IF('[1]p30'!$A$58&lt;&gt;0,'[1]p30'!$A$58,"")</f>
        <v>Cálculo Diferencial e Integral III - T 01</v>
      </c>
      <c r="B98" s="408"/>
      <c r="C98" s="408"/>
      <c r="D98" s="408"/>
      <c r="E98" s="408"/>
      <c r="F98" s="468">
        <f>IF('[1]p30'!$F$58&lt;&gt;0,'[1]p30'!$F$58,"")</f>
        <v>90</v>
      </c>
      <c r="G98" s="468"/>
      <c r="H98" s="468">
        <f>IF('[1]p30'!$E$58&lt;&gt;0,'[1]p30'!$E$58,"")</f>
        <v>6</v>
      </c>
      <c r="I98" s="468"/>
      <c r="J98" s="468">
        <f>IF('[1]p30'!$I$58&lt;&gt;0,'[1]p30'!$I$58,"")</f>
        <v>59</v>
      </c>
      <c r="K98" s="468"/>
      <c r="L98" s="24"/>
      <c r="M98" s="468">
        <f>IF('[1]p30'!$K$58&lt;&gt;0,'[1]p30'!$K$58,"")</f>
        <v>11</v>
      </c>
      <c r="N98" s="468"/>
      <c r="O98" s="24"/>
      <c r="P98" s="24">
        <f>IF('[1]p30'!$L$58&lt;&gt;0,'[1]p30'!$L$58,"")</f>
        <v>25</v>
      </c>
      <c r="Q98" s="42"/>
      <c r="R98" s="468">
        <f>IF('[1]p30'!$J$58&lt;&gt;0,'[1]p30'!$J$58,"")</f>
        <v>23</v>
      </c>
      <c r="S98" s="468"/>
    </row>
    <row r="99" spans="1:19" s="34" customFormat="1" ht="11.25">
      <c r="A99" s="390" t="str">
        <f>T('[1]p31'!$C$13:$G$13)</f>
        <v>José Luiz Neto</v>
      </c>
      <c r="B99" s="385"/>
      <c r="C99" s="385"/>
      <c r="D99" s="385"/>
      <c r="E99" s="465"/>
      <c r="F99" s="466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</row>
    <row r="100" spans="1:19" s="2" customFormat="1" ht="13.5" customHeight="1">
      <c r="A100" s="408" t="str">
        <f>IF('[1]p31'!$A$57&lt;&gt;0,'[1]p31'!$A$57,"")</f>
        <v>Cálculo I (NOVO) - T 01</v>
      </c>
      <c r="B100" s="408"/>
      <c r="C100" s="408"/>
      <c r="D100" s="408"/>
      <c r="E100" s="408"/>
      <c r="F100" s="468">
        <f>IF('[1]p31'!$F$57&lt;&gt;0,'[1]p31'!$F$57,"")</f>
        <v>60</v>
      </c>
      <c r="G100" s="468"/>
      <c r="H100" s="468">
        <f>IF('[1]p31'!$E$57&lt;&gt;0,'[1]p31'!$E$57,"")</f>
        <v>4</v>
      </c>
      <c r="I100" s="468"/>
      <c r="J100" s="468">
        <f>IF('[1]p31'!$I$57&lt;&gt;0,'[1]p31'!$I$57,"")</f>
        <v>56</v>
      </c>
      <c r="K100" s="468"/>
      <c r="L100" s="24"/>
      <c r="M100" s="468">
        <f>IF('[1]p31'!$K$57&lt;&gt;0,'[1]p31'!$K$57,"")</f>
        <v>9</v>
      </c>
      <c r="N100" s="468"/>
      <c r="O100" s="24"/>
      <c r="P100" s="24">
        <f>IF('[1]p31'!$L$57&lt;&gt;0,'[1]p31'!$L$57,"")</f>
        <v>25</v>
      </c>
      <c r="Q100" s="42"/>
      <c r="R100" s="468">
        <f>IF('[1]p31'!$J$57&lt;&gt;0,'[1]p31'!$J$57,"")</f>
        <v>22</v>
      </c>
      <c r="S100" s="468"/>
    </row>
    <row r="101" spans="1:19" s="2" customFormat="1" ht="13.5" customHeight="1">
      <c r="A101" s="408" t="str">
        <f>IF('[1]p31'!$A$58&lt;&gt;0,'[1]p31'!$A$58,"")</f>
        <v>O Computador c/ Instr. de Ensino - T 01</v>
      </c>
      <c r="B101" s="408"/>
      <c r="C101" s="408"/>
      <c r="D101" s="408"/>
      <c r="E101" s="408"/>
      <c r="F101" s="468">
        <f>IF('[1]p31'!$F$58&lt;&gt;0,'[1]p31'!$F$58,"")</f>
      </c>
      <c r="G101" s="468"/>
      <c r="H101" s="468">
        <f>IF('[1]p31'!$E$58&lt;&gt;0,'[1]p31'!$E$58,"")</f>
        <v>4</v>
      </c>
      <c r="I101" s="468"/>
      <c r="J101" s="468">
        <f>IF('[1]p31'!$I$58&lt;&gt;0,'[1]p31'!$I$58,"")</f>
        <v>1</v>
      </c>
      <c r="K101" s="468"/>
      <c r="L101" s="24"/>
      <c r="M101" s="468">
        <f>IF('[1]p31'!$K$58&lt;&gt;0,'[1]p31'!$K$58,"")</f>
      </c>
      <c r="N101" s="468"/>
      <c r="O101" s="24"/>
      <c r="P101" s="24">
        <f>IF('[1]p31'!$L$58&lt;&gt;0,'[1]p31'!$L$58,"")</f>
      </c>
      <c r="Q101" s="42"/>
      <c r="R101" s="468">
        <f>IF('[1]p31'!$J$58&lt;&gt;0,'[1]p31'!$J$58,"")</f>
        <v>1</v>
      </c>
      <c r="S101" s="468"/>
    </row>
    <row r="102" spans="1:19" s="2" customFormat="1" ht="13.5" customHeight="1">
      <c r="A102" s="408" t="str">
        <f>IF('[1]p31'!$A$59&lt;&gt;0,'[1]p31'!$A$59,"")</f>
        <v>O Comp. c/ Instr. de Ens . (NOVO) - T 01</v>
      </c>
      <c r="B102" s="408"/>
      <c r="C102" s="408"/>
      <c r="D102" s="408"/>
      <c r="E102" s="408"/>
      <c r="F102" s="468">
        <f>IF('[1]p31'!$F$59&lt;&gt;0,'[1]p31'!$F$59,"")</f>
        <v>60</v>
      </c>
      <c r="G102" s="468"/>
      <c r="H102" s="468">
        <f>IF('[1]p31'!$E$59&lt;&gt;0,'[1]p31'!$E$59,"")</f>
        <v>4</v>
      </c>
      <c r="I102" s="468"/>
      <c r="J102" s="468">
        <f>IF('[1]p31'!$I$59&lt;&gt;0,'[1]p31'!$I$59,"")</f>
        <v>8</v>
      </c>
      <c r="K102" s="468"/>
      <c r="L102" s="24"/>
      <c r="M102" s="468">
        <f>IF('[1]p31'!$K$59&lt;&gt;0,'[1]p31'!$K$59,"")</f>
        <v>1</v>
      </c>
      <c r="N102" s="468"/>
      <c r="O102" s="24"/>
      <c r="P102" s="24">
        <f>IF('[1]p31'!$L$59&lt;&gt;0,'[1]p31'!$L$59,"")</f>
      </c>
      <c r="Q102" s="42"/>
      <c r="R102" s="468">
        <f>IF('[1]p31'!$J$59&lt;&gt;0,'[1]p31'!$J$59,"")</f>
        <v>7</v>
      </c>
      <c r="S102" s="468"/>
    </row>
    <row r="103" spans="1:19" s="2" customFormat="1" ht="13.5" customHeight="1">
      <c r="A103" s="408" t="str">
        <f>IF('[1]p31'!$A$60&lt;&gt;0,'[1]p31'!$A$60,"")</f>
        <v>TEM (Prática de Ensino) - T 01</v>
      </c>
      <c r="B103" s="408"/>
      <c r="C103" s="408"/>
      <c r="D103" s="408"/>
      <c r="E103" s="408"/>
      <c r="F103" s="468">
        <f>IF('[1]p31'!$F$60&lt;&gt;0,'[1]p31'!$F$60,"")</f>
        <v>60</v>
      </c>
      <c r="G103" s="468"/>
      <c r="H103" s="468">
        <f>IF('[1]p31'!$E$60&lt;&gt;0,'[1]p31'!$E$60,"")</f>
        <v>4</v>
      </c>
      <c r="I103" s="468"/>
      <c r="J103" s="468">
        <f>IF('[1]p31'!$I$60&lt;&gt;0,'[1]p31'!$I$60,"")</f>
        <v>5</v>
      </c>
      <c r="K103" s="468"/>
      <c r="L103" s="24"/>
      <c r="M103" s="468">
        <f>IF('[1]p31'!$K$60&lt;&gt;0,'[1]p31'!$K$60,"")</f>
      </c>
      <c r="N103" s="468"/>
      <c r="O103" s="24"/>
      <c r="P103" s="24">
        <f>IF('[1]p31'!$L$60&lt;&gt;0,'[1]p31'!$L$60,"")</f>
      </c>
      <c r="Q103" s="42"/>
      <c r="R103" s="468">
        <f>IF('[1]p31'!$J$60&lt;&gt;0,'[1]p31'!$J$60,"")</f>
        <v>5</v>
      </c>
      <c r="S103" s="468"/>
    </row>
    <row r="104" spans="1:19" s="34" customFormat="1" ht="11.25">
      <c r="A104" s="390" t="str">
        <f>T('[1]p32'!$C$13:$G$13)</f>
        <v>Luiz Antônio da Silva Medeiros</v>
      </c>
      <c r="B104" s="385"/>
      <c r="C104" s="385"/>
      <c r="D104" s="385"/>
      <c r="E104" s="465"/>
      <c r="F104" s="466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</row>
    <row r="105" spans="1:19" s="2" customFormat="1" ht="13.5" customHeight="1">
      <c r="A105" s="408" t="str">
        <f>IF('[1]p32'!$A$57&lt;&gt;0,'[1]p32'!$A$57,"")</f>
        <v>Cálculo III (Eng. Elétrica) - T 01</v>
      </c>
      <c r="B105" s="408"/>
      <c r="C105" s="408"/>
      <c r="D105" s="408"/>
      <c r="E105" s="408"/>
      <c r="F105" s="468">
        <f>IF('[1]p32'!$F$57&lt;&gt;0,'[1]p32'!$F$57,"")</f>
        <v>75</v>
      </c>
      <c r="G105" s="468"/>
      <c r="H105" s="468">
        <f>IF('[1]p32'!$E$57&lt;&gt;0,'[1]p32'!$E$57,"")</f>
        <v>5</v>
      </c>
      <c r="I105" s="468"/>
      <c r="J105" s="468">
        <f>IF('[1]p32'!$I$57&lt;&gt;0,'[1]p32'!$I$57,"")</f>
        <v>80</v>
      </c>
      <c r="K105" s="468"/>
      <c r="L105" s="24"/>
      <c r="M105" s="468">
        <f>IF('[1]p32'!$K$57&lt;&gt;0,'[1]p32'!$K$57,"")</f>
        <v>15</v>
      </c>
      <c r="N105" s="468"/>
      <c r="O105" s="24"/>
      <c r="P105" s="24">
        <f>IF('[1]p32'!$L$57&lt;&gt;0,'[1]p32'!$L$57,"")</f>
        <v>31</v>
      </c>
      <c r="Q105" s="42"/>
      <c r="R105" s="468">
        <f>IF('[1]p32'!$J$57&lt;&gt;0,'[1]p32'!$J$57,"")</f>
        <v>34</v>
      </c>
      <c r="S105" s="468"/>
    </row>
    <row r="106" spans="1:19" s="2" customFormat="1" ht="13.5" customHeight="1">
      <c r="A106" s="408" t="str">
        <f>IF('[1]p32'!$A$58&lt;&gt;0,'[1]p32'!$A$58,"")</f>
        <v>Cálculo III (NOVO) - T 01</v>
      </c>
      <c r="B106" s="408"/>
      <c r="C106" s="408"/>
      <c r="D106" s="408"/>
      <c r="E106" s="408"/>
      <c r="F106" s="468">
        <f>IF('[1]p32'!$F$58&lt;&gt;0,'[1]p32'!$F$58,"")</f>
        <v>60</v>
      </c>
      <c r="G106" s="468"/>
      <c r="H106" s="468">
        <f>IF('[1]p32'!$E$58&lt;&gt;0,'[1]p32'!$E$58,"")</f>
        <v>4</v>
      </c>
      <c r="I106" s="468"/>
      <c r="J106" s="468">
        <f>IF('[1]p32'!$I$58&lt;&gt;0,'[1]p32'!$I$58,"")</f>
        <v>45</v>
      </c>
      <c r="K106" s="468"/>
      <c r="L106" s="24"/>
      <c r="M106" s="468">
        <f>IF('[1]p32'!$K$58&lt;&gt;0,'[1]p32'!$K$58,"")</f>
        <v>23</v>
      </c>
      <c r="N106" s="468"/>
      <c r="O106" s="24"/>
      <c r="P106" s="24">
        <f>IF('[1]p32'!$L$58&lt;&gt;0,'[1]p32'!$L$58,"")</f>
        <v>8</v>
      </c>
      <c r="Q106" s="42"/>
      <c r="R106" s="468">
        <f>IF('[1]p32'!$J$58&lt;&gt;0,'[1]p32'!$J$58,"")</f>
        <v>14</v>
      </c>
      <c r="S106" s="468"/>
    </row>
    <row r="107" spans="1:19" s="2" customFormat="1" ht="13.5" customHeight="1">
      <c r="A107" s="408" t="str">
        <f>IF('[1]p32'!$A$59&lt;&gt;0,'[1]p32'!$A$59,"")</f>
        <v>Cálculo III  - T01</v>
      </c>
      <c r="B107" s="408"/>
      <c r="C107" s="408"/>
      <c r="D107" s="408"/>
      <c r="E107" s="408"/>
      <c r="F107" s="468">
        <f>IF('[1]p32'!$F$59&lt;&gt;0,'[1]p32'!$F$59,"")</f>
        <v>90</v>
      </c>
      <c r="G107" s="468"/>
      <c r="H107" s="468">
        <f>IF('[1]p32'!$E$59&lt;&gt;0,'[1]p32'!$E$59,"")</f>
        <v>6</v>
      </c>
      <c r="I107" s="468"/>
      <c r="J107" s="468">
        <f>IF('[1]p32'!$I$59&lt;&gt;0,'[1]p32'!$I$59,"")</f>
        <v>39</v>
      </c>
      <c r="K107" s="468"/>
      <c r="L107" s="24"/>
      <c r="M107" s="468">
        <f>IF('[1]p32'!$K$59&lt;&gt;0,'[1]p32'!$K$59,"")</f>
        <v>5</v>
      </c>
      <c r="N107" s="468"/>
      <c r="O107" s="24"/>
      <c r="P107" s="24">
        <f>IF('[1]p32'!$L$59&lt;&gt;0,'[1]p32'!$L$59,"")</f>
        <v>8</v>
      </c>
      <c r="Q107" s="42"/>
      <c r="R107" s="468">
        <f>IF('[1]p32'!$J$59&lt;&gt;0,'[1]p32'!$J$59,"")</f>
        <v>26</v>
      </c>
      <c r="S107" s="468"/>
    </row>
    <row r="108" spans="1:19" s="34" customFormat="1" ht="11.25">
      <c r="A108" s="390" t="str">
        <f>T('[1]p33'!$C$13:$G$13)</f>
        <v>Luiz Mendes Albuquerque Neto</v>
      </c>
      <c r="B108" s="385"/>
      <c r="C108" s="385"/>
      <c r="D108" s="385"/>
      <c r="E108" s="465"/>
      <c r="F108" s="466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</row>
    <row r="109" spans="1:19" s="2" customFormat="1" ht="13.5" customHeight="1">
      <c r="A109" s="408" t="str">
        <f>IF('[1]p33'!$A$57&lt;&gt;0,'[1]p33'!$A$57,"")</f>
        <v>Equações Diferenciais Lineares - T 01</v>
      </c>
      <c r="B109" s="408"/>
      <c r="C109" s="408"/>
      <c r="D109" s="408"/>
      <c r="E109" s="408"/>
      <c r="F109" s="468">
        <f>IF('[1]p33'!$F$57&lt;&gt;0,'[1]p33'!$F$57,"")</f>
        <v>60</v>
      </c>
      <c r="G109" s="468"/>
      <c r="H109" s="468">
        <f>IF('[1]p33'!$E$57&lt;&gt;0,'[1]p33'!$E$57,"")</f>
        <v>4</v>
      </c>
      <c r="I109" s="468"/>
      <c r="J109" s="468">
        <f>IF('[1]p33'!$I$57&lt;&gt;0,'[1]p33'!$I$57,"")</f>
        <v>68</v>
      </c>
      <c r="K109" s="468"/>
      <c r="L109" s="24"/>
      <c r="M109" s="468">
        <f>IF('[1]p33'!$K$57&lt;&gt;0,'[1]p33'!$K$57,"")</f>
        <v>10</v>
      </c>
      <c r="N109" s="468"/>
      <c r="O109" s="24"/>
      <c r="P109" s="24">
        <f>IF('[1]p33'!$L$57&lt;&gt;0,'[1]p33'!$L$57,"")</f>
        <v>11</v>
      </c>
      <c r="Q109" s="42"/>
      <c r="R109" s="468">
        <f>IF('[1]p33'!$J$57&lt;&gt;0,'[1]p33'!$J$57,"")</f>
        <v>47</v>
      </c>
      <c r="S109" s="468"/>
    </row>
    <row r="110" spans="1:19" s="2" customFormat="1" ht="13.5" customHeight="1">
      <c r="A110" s="408" t="str">
        <f>IF('[1]p33'!$A$58&lt;&gt;0,'[1]p33'!$A$58,"")</f>
        <v>Equações Diferenciais Lineares - T 02</v>
      </c>
      <c r="B110" s="408"/>
      <c r="C110" s="408"/>
      <c r="D110" s="408"/>
      <c r="E110" s="408"/>
      <c r="F110" s="468">
        <f>IF('[1]p33'!$F$58&lt;&gt;0,'[1]p33'!$F$58,"")</f>
        <v>60</v>
      </c>
      <c r="G110" s="468"/>
      <c r="H110" s="468">
        <f>IF('[1]p33'!$E$58&lt;&gt;0,'[1]p33'!$E$58,"")</f>
        <v>4</v>
      </c>
      <c r="I110" s="468"/>
      <c r="J110" s="468">
        <f>IF('[1]p33'!$I$58&lt;&gt;0,'[1]p33'!$I$58,"")</f>
        <v>55</v>
      </c>
      <c r="K110" s="468"/>
      <c r="L110" s="24"/>
      <c r="M110" s="468">
        <f>IF('[1]p33'!$K$58&lt;&gt;0,'[1]p33'!$K$58,"")</f>
        <v>6</v>
      </c>
      <c r="N110" s="468"/>
      <c r="O110" s="24"/>
      <c r="P110" s="24">
        <f>IF('[1]p33'!$L$58&lt;&gt;0,'[1]p33'!$L$58,"")</f>
        <v>19</v>
      </c>
      <c r="Q110" s="42"/>
      <c r="R110" s="468">
        <f>IF('[1]p33'!$J$58&lt;&gt;0,'[1]p33'!$J$58,"")</f>
        <v>30</v>
      </c>
      <c r="S110" s="468"/>
    </row>
    <row r="111" spans="1:19" s="2" customFormat="1" ht="13.5" customHeight="1">
      <c r="A111" s="408" t="str">
        <f>IF('[1]p33'!$A$59&lt;&gt;0,'[1]p33'!$A$59,"")</f>
        <v>Int. à História da Matemática - T 01</v>
      </c>
      <c r="B111" s="408"/>
      <c r="C111" s="408"/>
      <c r="D111" s="408"/>
      <c r="E111" s="408"/>
      <c r="F111" s="468">
        <f>IF('[1]p33'!$F$59&lt;&gt;0,'[1]p33'!$F$59,"")</f>
        <v>60</v>
      </c>
      <c r="G111" s="468"/>
      <c r="H111" s="468">
        <f>IF('[1]p33'!$E$59&lt;&gt;0,'[1]p33'!$E$59,"")</f>
        <v>4</v>
      </c>
      <c r="I111" s="468"/>
      <c r="J111" s="468">
        <f>IF('[1]p33'!$I$59&lt;&gt;0,'[1]p33'!$I$59,"")</f>
        <v>12</v>
      </c>
      <c r="K111" s="468"/>
      <c r="L111" s="24"/>
      <c r="M111" s="468">
        <f>IF('[1]p33'!$K$59&lt;&gt;0,'[1]p33'!$K$59,"")</f>
        <v>1</v>
      </c>
      <c r="N111" s="468"/>
      <c r="O111" s="24"/>
      <c r="P111" s="24">
        <f>IF('[1]p33'!$L$59&lt;&gt;0,'[1]p33'!$L$59,"")</f>
      </c>
      <c r="Q111" s="42"/>
      <c r="R111" s="468">
        <f>IF('[1]p33'!$J$59&lt;&gt;0,'[1]p33'!$J$59,"")</f>
        <v>11</v>
      </c>
      <c r="S111" s="468"/>
    </row>
    <row r="112" spans="1:19" s="34" customFormat="1" ht="11.25">
      <c r="A112" s="390" t="str">
        <f>T('[1]p34'!$C$13:$G$13)</f>
        <v>Marcelo Carvalho Ferreira</v>
      </c>
      <c r="B112" s="385"/>
      <c r="C112" s="385"/>
      <c r="D112" s="385"/>
      <c r="E112" s="465"/>
      <c r="F112" s="466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</row>
    <row r="113" spans="1:19" s="2" customFormat="1" ht="13.5" customHeight="1">
      <c r="A113" s="408" t="str">
        <f>IF('[1]p34'!$A$57&lt;&gt;0,'[1]p34'!$A$57,"")</f>
        <v>Métodos Quantitativos II - T 01</v>
      </c>
      <c r="B113" s="408"/>
      <c r="C113" s="408"/>
      <c r="D113" s="408"/>
      <c r="E113" s="408"/>
      <c r="F113" s="468">
        <f>IF('[1]p34'!$F$57&lt;&gt;0,'[1]p34'!$F$57,"")</f>
        <v>60</v>
      </c>
      <c r="G113" s="468"/>
      <c r="H113" s="468">
        <f>IF('[1]p34'!$E$57&lt;&gt;0,'[1]p34'!$E$57,"")</f>
        <v>4</v>
      </c>
      <c r="I113" s="468"/>
      <c r="J113" s="468">
        <f>IF('[1]p34'!$I$57&lt;&gt;0,'[1]p34'!$I$57,"")</f>
        <v>40</v>
      </c>
      <c r="K113" s="468"/>
      <c r="L113" s="24"/>
      <c r="M113" s="468">
        <f>IF('[1]p34'!$K$57&lt;&gt;0,'[1]p34'!$K$57,"")</f>
        <v>16</v>
      </c>
      <c r="N113" s="468"/>
      <c r="O113" s="24"/>
      <c r="P113" s="24">
        <f>IF('[1]p34'!$L$57&lt;&gt;0,'[1]p34'!$L$57,"")</f>
        <v>8</v>
      </c>
      <c r="Q113" s="42"/>
      <c r="R113" s="468">
        <f>IF('[1]p34'!$J$57&lt;&gt;0,'[1]p34'!$J$57,"")</f>
        <v>16</v>
      </c>
      <c r="S113" s="468"/>
    </row>
    <row r="114" spans="1:19" s="2" customFormat="1" ht="13.5" customHeight="1">
      <c r="A114" s="408" t="str">
        <f>IF('[1]p34'!$A$58&lt;&gt;0,'[1]p34'!$A$58,"")</f>
        <v>Mat. Aplic. à Administração II - T 01</v>
      </c>
      <c r="B114" s="408"/>
      <c r="C114" s="408"/>
      <c r="D114" s="408"/>
      <c r="E114" s="408"/>
      <c r="F114" s="468">
        <f>IF('[1]p34'!$F$58&lt;&gt;0,'[1]p34'!$F$58,"")</f>
        <v>60</v>
      </c>
      <c r="G114" s="468"/>
      <c r="H114" s="468">
        <f>IF('[1]p34'!$E$58&lt;&gt;0,'[1]p34'!$E$58,"")</f>
        <v>4</v>
      </c>
      <c r="I114" s="468"/>
      <c r="J114" s="468">
        <f>IF('[1]p34'!$I$58&lt;&gt;0,'[1]p34'!$I$58,"")</f>
        <v>41</v>
      </c>
      <c r="K114" s="468"/>
      <c r="L114" s="24"/>
      <c r="M114" s="468">
        <f>IF('[1]p34'!$K$58&lt;&gt;0,'[1]p34'!$K$58,"")</f>
        <v>4</v>
      </c>
      <c r="N114" s="468"/>
      <c r="O114" s="24"/>
      <c r="P114" s="24">
        <f>IF('[1]p34'!$L$58&lt;&gt;0,'[1]p34'!$L$58,"")</f>
        <v>7</v>
      </c>
      <c r="Q114" s="42"/>
      <c r="R114" s="468">
        <f>IF('[1]p34'!$J$58&lt;&gt;0,'[1]p34'!$J$58,"")</f>
        <v>30</v>
      </c>
      <c r="S114" s="468"/>
    </row>
    <row r="115" spans="1:19" s="2" customFormat="1" ht="13.5" customHeight="1">
      <c r="A115" s="408" t="str">
        <f>IF('[1]p34'!$A$59&lt;&gt;0,'[1]p34'!$A$59,"")</f>
        <v>Variáveis Complexas - T 01</v>
      </c>
      <c r="B115" s="408"/>
      <c r="C115" s="408"/>
      <c r="D115" s="408"/>
      <c r="E115" s="408"/>
      <c r="F115" s="468">
        <f>IF('[1]p34'!$F$59&lt;&gt;0,'[1]p34'!$F$59,"")</f>
        <v>60</v>
      </c>
      <c r="G115" s="468"/>
      <c r="H115" s="468">
        <f>IF('[1]p34'!$E$59&lt;&gt;0,'[1]p34'!$E$59,"")</f>
        <v>4</v>
      </c>
      <c r="I115" s="468"/>
      <c r="J115" s="468">
        <f>IF('[1]p34'!$I$59&lt;&gt;0,'[1]p34'!$I$59,"")</f>
        <v>64</v>
      </c>
      <c r="K115" s="468"/>
      <c r="L115" s="24"/>
      <c r="M115" s="468">
        <f>IF('[1]p34'!$K$59&lt;&gt;0,'[1]p34'!$K$59,"")</f>
        <v>3</v>
      </c>
      <c r="N115" s="468"/>
      <c r="O115" s="24"/>
      <c r="P115" s="24">
        <f>IF('[1]p34'!$L$59&lt;&gt;0,'[1]p34'!$L$59,"")</f>
        <v>15</v>
      </c>
      <c r="Q115" s="42"/>
      <c r="R115" s="468">
        <f>IF('[1]p34'!$J$59&lt;&gt;0,'[1]p34'!$J$59,"")</f>
        <v>46</v>
      </c>
      <c r="S115" s="468"/>
    </row>
    <row r="116" spans="1:19" s="34" customFormat="1" ht="11.25">
      <c r="A116" s="390" t="str">
        <f>T('[1]p35'!$C$13:$G$13)</f>
        <v>Marco Aurélio Soares Souto</v>
      </c>
      <c r="B116" s="385"/>
      <c r="C116" s="385"/>
      <c r="D116" s="385"/>
      <c r="E116" s="465"/>
      <c r="F116" s="466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</row>
    <row r="117" spans="1:19" s="2" customFormat="1" ht="13.5" customHeight="1">
      <c r="A117" s="408" t="str">
        <f>IF('[1]p35'!$A$57&lt;&gt;0,'[1]p35'!$A$57,"")</f>
        <v>Cálculo Diferencial e Integral III - T 02</v>
      </c>
      <c r="B117" s="408"/>
      <c r="C117" s="408"/>
      <c r="D117" s="408"/>
      <c r="E117" s="408"/>
      <c r="F117" s="468">
        <f>IF('[1]p35'!$F$57&lt;&gt;0,'[1]p35'!$F$57,"")</f>
        <v>90</v>
      </c>
      <c r="G117" s="468"/>
      <c r="H117" s="468">
        <f>IF('[1]p35'!$E$57&lt;&gt;0,'[1]p35'!$E$57,"")</f>
        <v>6</v>
      </c>
      <c r="I117" s="468"/>
      <c r="J117" s="468">
        <f>IF('[1]p35'!$I$57&lt;&gt;0,'[1]p35'!$I$57,"")</f>
        <v>60</v>
      </c>
      <c r="K117" s="468"/>
      <c r="L117" s="24"/>
      <c r="M117" s="468">
        <f>IF('[1]p35'!$K$57&lt;&gt;0,'[1]p35'!$K$57,"")</f>
        <v>8</v>
      </c>
      <c r="N117" s="468"/>
      <c r="O117" s="24"/>
      <c r="P117" s="24">
        <f>IF('[1]p35'!$L$57&lt;&gt;0,'[1]p35'!$L$57,"")</f>
        <v>10</v>
      </c>
      <c r="Q117" s="42"/>
      <c r="R117" s="468">
        <f>IF('[1]p35'!$J$57&lt;&gt;0,'[1]p35'!$J$57,"")</f>
        <v>42</v>
      </c>
      <c r="S117" s="468"/>
    </row>
    <row r="118" spans="1:19" s="34" customFormat="1" ht="11.25">
      <c r="A118" s="390" t="str">
        <f>T('[1]p36'!$C$13:$G$13)</f>
        <v>Michelli Karinne Barros da Silva</v>
      </c>
      <c r="B118" s="385"/>
      <c r="C118" s="385"/>
      <c r="D118" s="385"/>
      <c r="E118" s="465"/>
      <c r="F118" s="466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</row>
    <row r="119" spans="1:19" s="2" customFormat="1" ht="13.5" customHeight="1">
      <c r="A119" s="408" t="str">
        <f>IF('[1]p36'!$A$57&lt;&gt;0,'[1]p36'!$A$57,"")</f>
        <v>Métodos Estatísticos - T 01</v>
      </c>
      <c r="B119" s="408"/>
      <c r="C119" s="408"/>
      <c r="D119" s="408"/>
      <c r="E119" s="408"/>
      <c r="F119" s="468">
        <f>IF('[1]p36'!$F$57&lt;&gt;0,'[1]p36'!$F$57,"")</f>
        <v>60</v>
      </c>
      <c r="G119" s="468"/>
      <c r="H119" s="468">
        <f>IF('[1]p36'!$E$57&lt;&gt;0,'[1]p36'!$E$57,"")</f>
        <v>4</v>
      </c>
      <c r="I119" s="468"/>
      <c r="J119" s="468">
        <f>IF('[1]p36'!$I$57&lt;&gt;0,'[1]p36'!$I$57,"")</f>
        <v>21</v>
      </c>
      <c r="K119" s="468"/>
      <c r="L119" s="24"/>
      <c r="M119" s="468">
        <f>IF('[1]p36'!$K$57&lt;&gt;0,'[1]p36'!$K$57,"")</f>
        <v>4</v>
      </c>
      <c r="N119" s="468"/>
      <c r="O119" s="24"/>
      <c r="P119" s="24">
        <f>IF('[1]p36'!$L$57&lt;&gt;0,'[1]p36'!$L$57,"")</f>
        <v>3</v>
      </c>
      <c r="Q119" s="42"/>
      <c r="R119" s="468">
        <f>IF('[1]p36'!$J$57&lt;&gt;0,'[1]p36'!$J$57,"")</f>
        <v>14</v>
      </c>
      <c r="S119" s="468"/>
    </row>
    <row r="120" spans="1:19" s="2" customFormat="1" ht="13.5" customHeight="1">
      <c r="A120" s="408" t="str">
        <f>IF('[1]p36'!$A$58&lt;&gt;0,'[1]p36'!$A$58,"")</f>
        <v>TE (Métodos Estatísticos) - T 01</v>
      </c>
      <c r="B120" s="408"/>
      <c r="C120" s="408"/>
      <c r="D120" s="408"/>
      <c r="E120" s="408"/>
      <c r="F120" s="468">
        <f>IF('[1]p36'!$F$58&lt;&gt;0,'[1]p36'!$F$58,"")</f>
        <v>60</v>
      </c>
      <c r="G120" s="468"/>
      <c r="H120" s="468">
        <f>IF('[1]p36'!$E$58&lt;&gt;0,'[1]p36'!$E$58,"")</f>
        <v>4</v>
      </c>
      <c r="I120" s="468"/>
      <c r="J120" s="468">
        <f>IF('[1]p36'!$I$58&lt;&gt;0,'[1]p36'!$I$58,"")</f>
        <v>3</v>
      </c>
      <c r="K120" s="468"/>
      <c r="L120" s="24"/>
      <c r="M120" s="468">
        <f>IF('[1]p36'!$K$58&lt;&gt;0,'[1]p36'!$K$58,"")</f>
        <v>1</v>
      </c>
      <c r="N120" s="468"/>
      <c r="O120" s="24"/>
      <c r="P120" s="24">
        <f>IF('[1]p36'!$L$58&lt;&gt;0,'[1]p36'!$L$58,"")</f>
      </c>
      <c r="Q120" s="42"/>
      <c r="R120" s="468">
        <f>IF('[1]p36'!$J$58&lt;&gt;0,'[1]p36'!$J$58,"")</f>
        <v>2</v>
      </c>
      <c r="S120" s="468"/>
    </row>
    <row r="121" spans="1:19" s="2" customFormat="1" ht="13.5" customHeight="1">
      <c r="A121" s="408" t="str">
        <f>IF('[1]p36'!$A$59&lt;&gt;0,'[1]p36'!$A$59,"")</f>
        <v>Confiabilidade de Sistemas- T01</v>
      </c>
      <c r="B121" s="408"/>
      <c r="C121" s="408"/>
      <c r="D121" s="408"/>
      <c r="E121" s="408"/>
      <c r="F121" s="468">
        <f>IF('[1]p36'!$F$59&lt;&gt;0,'[1]p36'!$F$59,"")</f>
        <v>60</v>
      </c>
      <c r="G121" s="468"/>
      <c r="H121" s="468">
        <f>IF('[1]p36'!$E$59&lt;&gt;0,'[1]p36'!$E$59,"")</f>
        <v>4</v>
      </c>
      <c r="I121" s="468"/>
      <c r="J121" s="468">
        <f>IF('[1]p36'!$I$59&lt;&gt;0,'[1]p36'!$I$59,"")</f>
        <v>14</v>
      </c>
      <c r="K121" s="468"/>
      <c r="L121" s="24"/>
      <c r="M121" s="468">
        <f>IF('[1]p36'!$K$59&lt;&gt;0,'[1]p36'!$K$59,"")</f>
        <v>4</v>
      </c>
      <c r="N121" s="468"/>
      <c r="O121" s="24"/>
      <c r="P121" s="24">
        <f>IF('[1]p36'!$L$59&lt;&gt;0,'[1]p36'!$L$59,"")</f>
        <v>1</v>
      </c>
      <c r="Q121" s="42"/>
      <c r="R121" s="468">
        <f>IF('[1]p36'!$J$59&lt;&gt;0,'[1]p36'!$J$59,"")</f>
        <v>9</v>
      </c>
      <c r="S121" s="468"/>
    </row>
    <row r="122" spans="1:19" s="34" customFormat="1" ht="11.25">
      <c r="A122" s="390" t="str">
        <f>T('[1]p37'!$C$13:$G$13)</f>
        <v>Miriam Costa</v>
      </c>
      <c r="B122" s="385"/>
      <c r="C122" s="385"/>
      <c r="D122" s="385"/>
      <c r="E122" s="465"/>
      <c r="F122" s="466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</row>
    <row r="123" spans="1:19" s="2" customFormat="1" ht="13.5" customHeight="1">
      <c r="A123" s="408" t="str">
        <f>IF('[1]p37'!$A$57&lt;&gt;0,'[1]p37'!$A$57,"")</f>
        <v>Álgebra II - T 01</v>
      </c>
      <c r="B123" s="408"/>
      <c r="C123" s="408"/>
      <c r="D123" s="408"/>
      <c r="E123" s="408"/>
      <c r="F123" s="468">
        <f>IF('[1]p37'!$F$57&lt;&gt;0,'[1]p37'!$F$57,"")</f>
        <v>60</v>
      </c>
      <c r="G123" s="468"/>
      <c r="H123" s="468">
        <f>IF('[1]p37'!$E$57&lt;&gt;0,'[1]p37'!$E$57,"")</f>
        <v>4</v>
      </c>
      <c r="I123" s="468"/>
      <c r="J123" s="468">
        <f>IF('[1]p37'!$I$57&lt;&gt;0,'[1]p37'!$I$57,"")</f>
        <v>4</v>
      </c>
      <c r="K123" s="468"/>
      <c r="L123" s="24"/>
      <c r="M123" s="468">
        <f>IF('[1]p37'!$K$57&lt;&gt;0,'[1]p37'!$K$57,"")</f>
        <v>2</v>
      </c>
      <c r="N123" s="468"/>
      <c r="O123" s="24"/>
      <c r="P123" s="24">
        <f>IF('[1]p37'!$L$57&lt;&gt;0,'[1]p37'!$L$57,"")</f>
      </c>
      <c r="Q123" s="42"/>
      <c r="R123" s="468">
        <f>IF('[1]p37'!$J$57&lt;&gt;0,'[1]p37'!$J$57,"")</f>
        <v>2</v>
      </c>
      <c r="S123" s="468"/>
    </row>
    <row r="124" spans="1:19" s="2" customFormat="1" ht="13.5" customHeight="1">
      <c r="A124" s="408" t="str">
        <f>IF('[1]p37'!$A$58&lt;&gt;0,'[1]p37'!$A$58,"")</f>
        <v>Cálculo Diferencial e Integral II - T 03 </v>
      </c>
      <c r="B124" s="408"/>
      <c r="C124" s="408"/>
      <c r="D124" s="408"/>
      <c r="E124" s="408"/>
      <c r="F124" s="468">
        <f>IF('[1]p37'!$F$58&lt;&gt;0,'[1]p37'!$F$58,"")</f>
        <v>60</v>
      </c>
      <c r="G124" s="468"/>
      <c r="H124" s="468">
        <f>IF('[1]p37'!$E$58&lt;&gt;0,'[1]p37'!$E$58,"")</f>
        <v>4</v>
      </c>
      <c r="I124" s="468"/>
      <c r="J124" s="468">
        <f>IF('[1]p37'!$I$58&lt;&gt;0,'[1]p37'!$I$58,"")</f>
        <v>56</v>
      </c>
      <c r="K124" s="468"/>
      <c r="L124" s="24"/>
      <c r="M124" s="468">
        <f>IF('[1]p37'!$K$58&lt;&gt;0,'[1]p37'!$K$58,"")</f>
        <v>10</v>
      </c>
      <c r="N124" s="468"/>
      <c r="O124" s="24"/>
      <c r="P124" s="24">
        <f>IF('[1]p37'!$L$58&lt;&gt;0,'[1]p37'!$L$58,"")</f>
        <v>16</v>
      </c>
      <c r="Q124" s="42"/>
      <c r="R124" s="468">
        <f>IF('[1]p37'!$J$58&lt;&gt;0,'[1]p37'!$J$58,"")</f>
        <v>30</v>
      </c>
      <c r="S124" s="468"/>
    </row>
    <row r="125" spans="1:19" s="2" customFormat="1" ht="13.5" customHeight="1">
      <c r="A125" s="408" t="str">
        <f>IF('[1]p37'!$A$59&lt;&gt;0,'[1]p37'!$A$59,"")</f>
        <v>Cálculo Diferencial e Integral II - T 05</v>
      </c>
      <c r="B125" s="408"/>
      <c r="C125" s="408"/>
      <c r="D125" s="408"/>
      <c r="E125" s="408"/>
      <c r="F125" s="468">
        <f>IF('[1]p37'!$F$59&lt;&gt;0,'[1]p37'!$F$59,"")</f>
        <v>60</v>
      </c>
      <c r="G125" s="468"/>
      <c r="H125" s="468">
        <f>IF('[1]p37'!$E$59&lt;&gt;0,'[1]p37'!$E$59,"")</f>
        <v>4</v>
      </c>
      <c r="I125" s="468"/>
      <c r="J125" s="468">
        <f>IF('[1]p37'!$I$59&lt;&gt;0,'[1]p37'!$I$59,"")</f>
        <v>58</v>
      </c>
      <c r="K125" s="468"/>
      <c r="L125" s="24"/>
      <c r="M125" s="468">
        <f>IF('[1]p37'!$K$59&lt;&gt;0,'[1]p37'!$K$59,"")</f>
        <v>12</v>
      </c>
      <c r="N125" s="468"/>
      <c r="O125" s="24"/>
      <c r="P125" s="24">
        <f>IF('[1]p37'!$L$59&lt;&gt;0,'[1]p37'!$L$59,"")</f>
        <v>14</v>
      </c>
      <c r="Q125" s="42"/>
      <c r="R125" s="468">
        <f>IF('[1]p37'!$J$59&lt;&gt;0,'[1]p37'!$J$59,"")</f>
        <v>32</v>
      </c>
      <c r="S125" s="468"/>
    </row>
    <row r="126" spans="1:19" s="34" customFormat="1" ht="11.25">
      <c r="A126" s="390" t="str">
        <f>T('[1]p39'!$C$13:$G$13)</f>
        <v>Rosana Marques da Silva</v>
      </c>
      <c r="B126" s="385"/>
      <c r="C126" s="385"/>
      <c r="D126" s="385"/>
      <c r="E126" s="465"/>
      <c r="F126" s="466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</row>
    <row r="127" spans="1:19" s="2" customFormat="1" ht="13.5" customHeight="1">
      <c r="A127" s="408" t="str">
        <f>IF('[1]p39'!$A$57&lt;&gt;0,'[1]p39'!$A$57,"")</f>
        <v>Cálculo II (NOVO) - T 02</v>
      </c>
      <c r="B127" s="408"/>
      <c r="C127" s="408"/>
      <c r="D127" s="408"/>
      <c r="E127" s="408"/>
      <c r="F127" s="468">
        <f>IF('[1]p39'!$F$57&lt;&gt;0,'[1]p39'!$F$57,"")</f>
        <v>60</v>
      </c>
      <c r="G127" s="468"/>
      <c r="H127" s="468">
        <f>IF('[1]p39'!$E$57&lt;&gt;0,'[1]p39'!$E$57,"")</f>
        <v>4</v>
      </c>
      <c r="I127" s="468"/>
      <c r="J127" s="468">
        <f>IF('[1]p39'!$I$57&lt;&gt;0,'[1]p39'!$I$57,"")</f>
        <v>60</v>
      </c>
      <c r="K127" s="468"/>
      <c r="L127" s="24"/>
      <c r="M127" s="468">
        <f>IF('[1]p39'!$K$57&lt;&gt;0,'[1]p39'!$K$57,"")</f>
        <v>5</v>
      </c>
      <c r="N127" s="468"/>
      <c r="O127" s="24"/>
      <c r="P127" s="24">
        <f>IF('[1]p39'!$L$57&lt;&gt;0,'[1]p39'!$L$57,"")</f>
        <v>27</v>
      </c>
      <c r="Q127" s="42"/>
      <c r="R127" s="468">
        <f>IF('[1]p39'!$J$57&lt;&gt;0,'[1]p39'!$J$57,"")</f>
        <v>28</v>
      </c>
      <c r="S127" s="468"/>
    </row>
    <row r="128" spans="1:19" s="2" customFormat="1" ht="13.5" customHeight="1">
      <c r="A128" s="408" t="str">
        <f>IF('[1]p39'!$A$58&lt;&gt;0,'[1]p39'!$A$58,"")</f>
        <v>Cálculo II (NOVO) - T 04</v>
      </c>
      <c r="B128" s="408"/>
      <c r="C128" s="408"/>
      <c r="D128" s="408"/>
      <c r="E128" s="408"/>
      <c r="F128" s="468">
        <f>IF('[1]p39'!$F$58&lt;&gt;0,'[1]p39'!$F$58,"")</f>
        <v>60</v>
      </c>
      <c r="G128" s="468"/>
      <c r="H128" s="468">
        <f>IF('[1]p39'!$E$58&lt;&gt;0,'[1]p39'!$E$58,"")</f>
        <v>4</v>
      </c>
      <c r="I128" s="468"/>
      <c r="J128" s="468">
        <f>IF('[1]p39'!$I$58&lt;&gt;0,'[1]p39'!$I$58,"")</f>
        <v>10</v>
      </c>
      <c r="K128" s="468"/>
      <c r="L128" s="24"/>
      <c r="M128" s="468">
        <f>IF('[1]p39'!$K$58&lt;&gt;0,'[1]p39'!$K$58,"")</f>
        <v>3</v>
      </c>
      <c r="N128" s="468"/>
      <c r="O128" s="24"/>
      <c r="P128" s="24">
        <f>IF('[1]p39'!$L$58&lt;&gt;0,'[1]p39'!$L$58,"")</f>
        <v>1</v>
      </c>
      <c r="Q128" s="42"/>
      <c r="R128" s="468">
        <f>IF('[1]p39'!$J$58&lt;&gt;0,'[1]p39'!$J$58,"")</f>
        <v>6</v>
      </c>
      <c r="S128" s="468"/>
    </row>
    <row r="129" spans="1:19" s="2" customFormat="1" ht="13.5" customHeight="1">
      <c r="A129" s="408" t="str">
        <f>IF('[1]p39'!$A$59&lt;&gt;0,'[1]p39'!$A$59,"")</f>
        <v>Projeto de pesquisa(TCC)</v>
      </c>
      <c r="B129" s="408"/>
      <c r="C129" s="408"/>
      <c r="D129" s="408"/>
      <c r="E129" s="408"/>
      <c r="F129" s="468">
        <f>IF('[1]p39'!$F$59&lt;&gt;0,'[1]p39'!$F$59,"")</f>
        <v>60</v>
      </c>
      <c r="G129" s="468"/>
      <c r="H129" s="468">
        <f>IF('[1]p39'!$E$59&lt;&gt;0,'[1]p39'!$E$59,"")</f>
        <v>4</v>
      </c>
      <c r="I129" s="468"/>
      <c r="J129" s="468">
        <f>IF('[1]p39'!$I$59&lt;&gt;0,'[1]p39'!$I$59,"")</f>
        <v>1</v>
      </c>
      <c r="K129" s="468"/>
      <c r="L129" s="24"/>
      <c r="M129" s="468">
        <f>IF('[1]p39'!$K$59&lt;&gt;0,'[1]p39'!$K$59,"")</f>
      </c>
      <c r="N129" s="468"/>
      <c r="O129" s="24"/>
      <c r="P129" s="24">
        <f>IF('[1]p39'!$L$59&lt;&gt;0,'[1]p39'!$L$59,"")</f>
      </c>
      <c r="Q129" s="42"/>
      <c r="R129" s="468">
        <f>IF('[1]p39'!$J$59&lt;&gt;0,'[1]p39'!$J$59,"")</f>
        <v>1</v>
      </c>
      <c r="S129" s="468"/>
    </row>
    <row r="130" spans="1:19" s="34" customFormat="1" ht="11.25">
      <c r="A130" s="390" t="str">
        <f>T('[1]p40'!$C$13:$G$13)</f>
        <v>Rosângela Silveira do Nascimento</v>
      </c>
      <c r="B130" s="385"/>
      <c r="C130" s="385"/>
      <c r="D130" s="385"/>
      <c r="E130" s="465"/>
      <c r="F130" s="466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</row>
    <row r="131" spans="1:19" s="2" customFormat="1" ht="13.5" customHeight="1">
      <c r="A131" s="408" t="str">
        <f>IF('[1]p40'!$A$57&lt;&gt;0,'[1]p40'!$A$57,"")</f>
        <v>Estatística Descritiva - T 01</v>
      </c>
      <c r="B131" s="408"/>
      <c r="C131" s="408"/>
      <c r="D131" s="408"/>
      <c r="E131" s="408"/>
      <c r="F131" s="468">
        <f>IF('[1]p40'!$F$57&lt;&gt;0,'[1]p40'!$F$57,"")</f>
        <v>60</v>
      </c>
      <c r="G131" s="468"/>
      <c r="H131" s="468">
        <f>IF('[1]p40'!$E$57&lt;&gt;0,'[1]p40'!$E$57,"")</f>
        <v>4</v>
      </c>
      <c r="I131" s="468"/>
      <c r="J131" s="468">
        <f>IF('[1]p40'!$I$57&lt;&gt;0,'[1]p40'!$I$57,"")</f>
        <v>37</v>
      </c>
      <c r="K131" s="468"/>
      <c r="L131" s="24"/>
      <c r="M131" s="468">
        <f>IF('[1]p40'!$K$57&lt;&gt;0,'[1]p40'!$K$57,"")</f>
      </c>
      <c r="N131" s="468"/>
      <c r="O131" s="24"/>
      <c r="P131" s="24">
        <f>IF('[1]p40'!$L$57&lt;&gt;0,'[1]p40'!$L$57,"")</f>
        <v>4</v>
      </c>
      <c r="Q131" s="42"/>
      <c r="R131" s="468">
        <f>IF('[1]p40'!$J$57&lt;&gt;0,'[1]p40'!$J$57,"")</f>
        <v>33</v>
      </c>
      <c r="S131" s="468"/>
    </row>
    <row r="132" spans="1:19" s="2" customFormat="1" ht="13.5" customHeight="1">
      <c r="A132" s="408" t="str">
        <f>IF('[1]p40'!$A$58&lt;&gt;0,'[1]p40'!$A$58,"")</f>
        <v>Est. Econôm. e Int. à Econometria - T 01</v>
      </c>
      <c r="B132" s="408"/>
      <c r="C132" s="408"/>
      <c r="D132" s="408"/>
      <c r="E132" s="408"/>
      <c r="F132" s="468">
        <f>IF('[1]p40'!$F$58&lt;&gt;0,'[1]p40'!$F$58,"")</f>
        <v>60</v>
      </c>
      <c r="G132" s="468"/>
      <c r="H132" s="468">
        <f>IF('[1]p40'!$E$58&lt;&gt;0,'[1]p40'!$E$58,"")</f>
        <v>4</v>
      </c>
      <c r="I132" s="468"/>
      <c r="J132" s="468">
        <f>IF('[1]p40'!$I$58&lt;&gt;0,'[1]p40'!$I$58,"")</f>
        <v>50</v>
      </c>
      <c r="K132" s="468"/>
      <c r="L132" s="24"/>
      <c r="M132" s="468">
        <f>IF('[1]p40'!$K$58&lt;&gt;0,'[1]p40'!$K$58,"")</f>
        <v>8</v>
      </c>
      <c r="N132" s="468"/>
      <c r="O132" s="24"/>
      <c r="P132" s="24">
        <f>IF('[1]p40'!$L$58&lt;&gt;0,'[1]p40'!$L$58,"")</f>
        <v>9</v>
      </c>
      <c r="Q132" s="42"/>
      <c r="R132" s="468">
        <f>IF('[1]p40'!$J$58&lt;&gt;0,'[1]p40'!$J$58,"")</f>
        <v>33</v>
      </c>
      <c r="S132" s="468"/>
    </row>
    <row r="133" spans="1:19" s="2" customFormat="1" ht="13.5" customHeight="1">
      <c r="A133" s="408" t="str">
        <f>IF('[1]p40'!$A$59&lt;&gt;0,'[1]p40'!$A$59,"")</f>
        <v>Inferência Estatística - T 01</v>
      </c>
      <c r="B133" s="408"/>
      <c r="C133" s="408"/>
      <c r="D133" s="408"/>
      <c r="E133" s="408"/>
      <c r="F133" s="468">
        <f>IF('[1]p40'!$F$59&lt;&gt;0,'[1]p40'!$F$59,"")</f>
        <v>60</v>
      </c>
      <c r="G133" s="468"/>
      <c r="H133" s="468">
        <f>IF('[1]p40'!$E$59&lt;&gt;0,'[1]p40'!$E$59,"")</f>
        <v>4</v>
      </c>
      <c r="I133" s="468"/>
      <c r="J133" s="468">
        <f>IF('[1]p40'!$I$59&lt;&gt;0,'[1]p40'!$I$59,"")</f>
        <v>27</v>
      </c>
      <c r="K133" s="468"/>
      <c r="L133" s="24"/>
      <c r="M133" s="468">
        <f>IF('[1]p40'!$K$59&lt;&gt;0,'[1]p40'!$K$59,"")</f>
        <v>1</v>
      </c>
      <c r="N133" s="468"/>
      <c r="O133" s="24"/>
      <c r="P133" s="24">
        <f>IF('[1]p40'!$L$59&lt;&gt;0,'[1]p40'!$L$59,"")</f>
        <v>2</v>
      </c>
      <c r="Q133" s="42"/>
      <c r="R133" s="468">
        <f>IF('[1]p40'!$J$59&lt;&gt;0,'[1]p40'!$J$59,"")</f>
        <v>24</v>
      </c>
      <c r="S133" s="468"/>
    </row>
    <row r="134" spans="1:19" s="34" customFormat="1" ht="11.25">
      <c r="A134" s="390" t="str">
        <f>T('[1]p42'!$C$13:$G$13)</f>
        <v>Severino Horácio da Silva</v>
      </c>
      <c r="B134" s="385"/>
      <c r="C134" s="385"/>
      <c r="D134" s="385"/>
      <c r="E134" s="465"/>
      <c r="F134" s="466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</row>
    <row r="135" spans="1:19" s="2" customFormat="1" ht="13.5" customHeight="1">
      <c r="A135" s="408" t="str">
        <f>IF('[1]p42'!$A$57&lt;&gt;0,'[1]p42'!$A$57,"")</f>
        <v>Álgebra Vet. e Geometria Analítica - T 06</v>
      </c>
      <c r="B135" s="408"/>
      <c r="C135" s="408"/>
      <c r="D135" s="408"/>
      <c r="E135" s="408"/>
      <c r="F135" s="468">
        <f>IF('[1]p42'!$F$57&lt;&gt;0,'[1]p42'!$F$57,"")</f>
        <v>60</v>
      </c>
      <c r="G135" s="468"/>
      <c r="H135" s="468">
        <f>IF('[1]p42'!$E$57&lt;&gt;0,'[1]p42'!$E$57,"")</f>
        <v>4</v>
      </c>
      <c r="I135" s="468"/>
      <c r="J135" s="468">
        <f>IF('[1]p42'!$I$57&lt;&gt;0,'[1]p42'!$I$57,"")</f>
        <v>60</v>
      </c>
      <c r="K135" s="468"/>
      <c r="L135" s="24"/>
      <c r="M135" s="468">
        <f>IF('[1]p42'!$K$57&lt;&gt;0,'[1]p42'!$K$57,"")</f>
        <v>11</v>
      </c>
      <c r="N135" s="468"/>
      <c r="O135" s="24"/>
      <c r="P135" s="24">
        <f>IF('[1]p42'!$L$57&lt;&gt;0,'[1]p42'!$L$57,"")</f>
        <v>20</v>
      </c>
      <c r="Q135" s="42"/>
      <c r="R135" s="468">
        <f>IF('[1]p42'!$J$57&lt;&gt;0,'[1]p42'!$J$57,"")</f>
        <v>29</v>
      </c>
      <c r="S135" s="468"/>
    </row>
    <row r="136" spans="1:19" s="2" customFormat="1" ht="13.5" customHeight="1">
      <c r="A136" s="408" t="str">
        <f>IF('[1]p42'!$A$58&lt;&gt;0,'[1]p42'!$A$58,"")</f>
        <v>Cálculo I (Eng. Eletr. + Comp) - T 01</v>
      </c>
      <c r="B136" s="408"/>
      <c r="C136" s="408"/>
      <c r="D136" s="408"/>
      <c r="E136" s="408"/>
      <c r="F136" s="468">
        <f>IF('[1]p42'!$F$58&lt;&gt;0,'[1]p42'!$F$58,"")</f>
        <v>60</v>
      </c>
      <c r="G136" s="468"/>
      <c r="H136" s="468">
        <f>IF('[1]p42'!$E$58&lt;&gt;0,'[1]p42'!$E$58,"")</f>
        <v>4</v>
      </c>
      <c r="I136" s="468"/>
      <c r="J136" s="468">
        <f>IF('[1]p42'!$I$58&lt;&gt;0,'[1]p42'!$I$58,"")</f>
        <v>61</v>
      </c>
      <c r="K136" s="468"/>
      <c r="L136" s="24"/>
      <c r="M136" s="468">
        <f>IF('[1]p42'!$K$58&lt;&gt;0,'[1]p42'!$K$58,"")</f>
        <v>2</v>
      </c>
      <c r="N136" s="468"/>
      <c r="O136" s="24"/>
      <c r="P136" s="24">
        <f>IF('[1]p42'!$L$58&lt;&gt;0,'[1]p42'!$L$58,"")</f>
        <v>15</v>
      </c>
      <c r="Q136" s="42"/>
      <c r="R136" s="468">
        <f>IF('[1]p42'!$J$58&lt;&gt;0,'[1]p42'!$J$58,"")</f>
        <v>44</v>
      </c>
      <c r="S136" s="468"/>
    </row>
    <row r="137" spans="1:19" s="34" customFormat="1" ht="11.25">
      <c r="A137" s="390" t="str">
        <f>T('[1]p43'!$C$13:$G$13)</f>
        <v>Vanio Fragoso de Melo</v>
      </c>
      <c r="B137" s="385"/>
      <c r="C137" s="385"/>
      <c r="D137" s="385"/>
      <c r="E137" s="465"/>
      <c r="F137" s="466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</row>
    <row r="138" spans="1:19" s="2" customFormat="1" ht="13.5" customHeight="1">
      <c r="A138" s="408" t="str">
        <f>IF('[1]p43'!$A$57&lt;&gt;0,'[1]p43'!$A$57,"")</f>
        <v>Cálculo Diferencial e Integral II - T 02</v>
      </c>
      <c r="B138" s="408"/>
      <c r="C138" s="408"/>
      <c r="D138" s="408"/>
      <c r="E138" s="408"/>
      <c r="F138" s="468">
        <f>IF('[1]p43'!$F$57&lt;&gt;0,'[1]p43'!$F$57,"")</f>
        <v>60</v>
      </c>
      <c r="G138" s="468"/>
      <c r="H138" s="468">
        <f>IF('[1]p43'!$E$57&lt;&gt;0,'[1]p43'!$E$57,"")</f>
        <v>4</v>
      </c>
      <c r="I138" s="468"/>
      <c r="J138" s="468">
        <f>IF('[1]p43'!$I$57&lt;&gt;0,'[1]p43'!$I$57,"")</f>
        <v>50</v>
      </c>
      <c r="K138" s="468"/>
      <c r="L138" s="24"/>
      <c r="M138" s="468">
        <f>IF('[1]p43'!$K$57&lt;&gt;0,'[1]p43'!$K$57,"")</f>
        <v>5</v>
      </c>
      <c r="N138" s="468"/>
      <c r="O138" s="24"/>
      <c r="P138" s="24">
        <f>IF('[1]p43'!$L$57&lt;&gt;0,'[1]p43'!$L$57,"")</f>
        <v>25</v>
      </c>
      <c r="Q138" s="42"/>
      <c r="R138" s="468">
        <f>IF('[1]p43'!$J$57&lt;&gt;0,'[1]p43'!$J$57,"")</f>
        <v>20</v>
      </c>
      <c r="S138" s="468"/>
    </row>
    <row r="139" spans="1:19" s="2" customFormat="1" ht="13.5" customHeight="1">
      <c r="A139" s="408" t="str">
        <f>IF('[1]p43'!$A$58&lt;&gt;0,'[1]p43'!$A$58,"")</f>
        <v>Funç. de uma Variável Complexa - T 01 </v>
      </c>
      <c r="B139" s="408"/>
      <c r="C139" s="408"/>
      <c r="D139" s="408"/>
      <c r="E139" s="408"/>
      <c r="F139" s="468">
        <f>IF('[1]p43'!$F$58&lt;&gt;0,'[1]p43'!$F$58,"")</f>
        <v>60</v>
      </c>
      <c r="G139" s="468"/>
      <c r="H139" s="468">
        <f>IF('[1]p43'!$E$58&lt;&gt;0,'[1]p43'!$E$58,"")</f>
        <v>4</v>
      </c>
      <c r="I139" s="468"/>
      <c r="J139" s="468">
        <f>IF('[1]p43'!$I$58&lt;&gt;0,'[1]p43'!$I$58,"")</f>
        <v>9</v>
      </c>
      <c r="K139" s="468"/>
      <c r="L139" s="24"/>
      <c r="M139" s="468">
        <f>IF('[1]p43'!$K$58&lt;&gt;0,'[1]p43'!$K$58,"")</f>
        <v>1</v>
      </c>
      <c r="N139" s="468"/>
      <c r="O139" s="24"/>
      <c r="P139" s="24">
        <f>IF('[1]p43'!$L$58&lt;&gt;0,'[1]p43'!$L$58,"")</f>
        <v>1</v>
      </c>
      <c r="Q139" s="42"/>
      <c r="R139" s="468">
        <f>IF('[1]p43'!$J$58&lt;&gt;0,'[1]p43'!$J$58,"")</f>
        <v>7</v>
      </c>
      <c r="S139" s="468"/>
    </row>
    <row r="140" spans="1:19" s="34" customFormat="1" ht="11.25">
      <c r="A140" s="390" t="str">
        <f>T('[1]p44'!$C$13:$G$13)</f>
        <v>Grayci Mary Gonçalves Leal</v>
      </c>
      <c r="B140" s="385"/>
      <c r="C140" s="385"/>
      <c r="D140" s="385"/>
      <c r="E140" s="465"/>
      <c r="F140" s="466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</row>
    <row r="141" spans="1:19" s="2" customFormat="1" ht="13.5" customHeight="1">
      <c r="A141" s="408" t="str">
        <f>IF('[1]p44'!$A$57&lt;&gt;0,'[1]p44'!$A$57,"")</f>
        <v>Estatís.Aplic. às Ciências Sociais I - T 01</v>
      </c>
      <c r="B141" s="408"/>
      <c r="C141" s="408"/>
      <c r="D141" s="408"/>
      <c r="E141" s="408"/>
      <c r="F141" s="468">
        <f>IF('[1]p44'!$F$57&lt;&gt;0,'[1]p44'!$F$57,"")</f>
        <v>60</v>
      </c>
      <c r="G141" s="468"/>
      <c r="H141" s="468">
        <f>IF('[1]p44'!$E$57&lt;&gt;0,'[1]p44'!$E$57,"")</f>
        <v>4</v>
      </c>
      <c r="I141" s="468"/>
      <c r="J141" s="468">
        <f>IF('[1]p44'!$I$57&lt;&gt;0,'[1]p44'!$I$57,"")</f>
        <v>29</v>
      </c>
      <c r="K141" s="468"/>
      <c r="L141" s="24"/>
      <c r="M141" s="468">
        <f>IF('[1]p44'!$K$57&lt;&gt;0,'[1]p44'!$K$57,"")</f>
        <v>2</v>
      </c>
      <c r="N141" s="468"/>
      <c r="O141" s="24"/>
      <c r="P141" s="24">
        <f>IF('[1]p44'!$L$57&lt;&gt;0,'[1]p44'!$L$57,"")</f>
        <v>5</v>
      </c>
      <c r="Q141" s="42"/>
      <c r="R141" s="468">
        <f>IF('[1]p44'!$J$57&lt;&gt;0,'[1]p44'!$J$57,"")</f>
        <v>22</v>
      </c>
      <c r="S141" s="468"/>
    </row>
    <row r="142" spans="1:19" s="2" customFormat="1" ht="13.5" customHeight="1">
      <c r="A142" s="408" t="str">
        <f>IF('[1]p44'!$A$58&lt;&gt;0,'[1]p44'!$A$58,"")</f>
        <v>Introdução à Probabilidade - T 01</v>
      </c>
      <c r="B142" s="408"/>
      <c r="C142" s="408"/>
      <c r="D142" s="408"/>
      <c r="E142" s="408"/>
      <c r="F142" s="468">
        <f>IF('[1]p44'!$F$58&lt;&gt;0,'[1]p44'!$F$58,"")</f>
        <v>60</v>
      </c>
      <c r="G142" s="468"/>
      <c r="H142" s="468">
        <f>IF('[1]p44'!$E$58&lt;&gt;0,'[1]p44'!$E$58,"")</f>
        <v>4</v>
      </c>
      <c r="I142" s="468"/>
      <c r="J142" s="468">
        <f>IF('[1]p44'!$I$58&lt;&gt;0,'[1]p44'!$I$58,"")</f>
        <v>30</v>
      </c>
      <c r="K142" s="468"/>
      <c r="L142" s="24"/>
      <c r="M142" s="468">
        <f>IF('[1]p44'!$K$58&lt;&gt;0,'[1]p44'!$K$58,"")</f>
        <v>3</v>
      </c>
      <c r="N142" s="468"/>
      <c r="O142" s="24"/>
      <c r="P142" s="24">
        <f>IF('[1]p44'!$L$58&lt;&gt;0,'[1]p44'!$L$58,"")</f>
        <v>13</v>
      </c>
      <c r="Q142" s="42"/>
      <c r="R142" s="468">
        <f>IF('[1]p44'!$J$58&lt;&gt;0,'[1]p44'!$J$58,"")</f>
        <v>14</v>
      </c>
      <c r="S142" s="468"/>
    </row>
    <row r="143" spans="1:19" s="2" customFormat="1" ht="13.5" customHeight="1">
      <c r="A143" s="408" t="str">
        <f>IF('[1]p44'!$A$59&lt;&gt;0,'[1]p44'!$A$59,"")</f>
        <v>Métodos Quatitativos III - T 01</v>
      </c>
      <c r="B143" s="408"/>
      <c r="C143" s="408"/>
      <c r="D143" s="408"/>
      <c r="E143" s="408"/>
      <c r="F143" s="468">
        <f>IF('[1]p44'!$F$59&lt;&gt;0,'[1]p44'!$F$59,"")</f>
        <v>60</v>
      </c>
      <c r="G143" s="468"/>
      <c r="H143" s="468">
        <f>IF('[1]p44'!$E$59&lt;&gt;0,'[1]p44'!$E$59,"")</f>
        <v>4</v>
      </c>
      <c r="I143" s="468"/>
      <c r="J143" s="468">
        <f>IF('[1]p44'!$I$59&lt;&gt;0,'[1]p44'!$I$59,"")</f>
        <v>28</v>
      </c>
      <c r="K143" s="468"/>
      <c r="L143" s="24"/>
      <c r="M143" s="468">
        <f>IF('[1]p44'!$K$59&lt;&gt;0,'[1]p44'!$K$59,"")</f>
        <v>7</v>
      </c>
      <c r="N143" s="468"/>
      <c r="O143" s="24"/>
      <c r="P143" s="24">
        <f>IF('[1]p44'!$L$59&lt;&gt;0,'[1]p44'!$L$59,"")</f>
        <v>6</v>
      </c>
      <c r="Q143" s="42"/>
      <c r="R143" s="468">
        <f>IF('[1]p44'!$J$59&lt;&gt;0,'[1]p44'!$J$59,"")</f>
        <v>15</v>
      </c>
      <c r="S143" s="468"/>
    </row>
    <row r="144" spans="1:19" s="34" customFormat="1" ht="11.25">
      <c r="A144" s="390" t="str">
        <f>T('[1]p45'!$C$13:$G$13)</f>
        <v>Hugo Bezerra Borba de Araújo</v>
      </c>
      <c r="B144" s="385"/>
      <c r="C144" s="385"/>
      <c r="D144" s="385"/>
      <c r="E144" s="465"/>
      <c r="F144" s="466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</row>
    <row r="145" spans="1:19" s="2" customFormat="1" ht="13.5" customHeight="1">
      <c r="A145" s="408" t="str">
        <f>IF('[1]p45'!$A$57&lt;&gt;0,'[1]p45'!$A$57,"")</f>
        <v>Álgebra Linear I - T 03</v>
      </c>
      <c r="B145" s="408"/>
      <c r="C145" s="408"/>
      <c r="D145" s="408"/>
      <c r="E145" s="408"/>
      <c r="F145" s="468">
        <f>IF('[1]p45'!$F$57&lt;&gt;0,'[1]p45'!$F$57,"")</f>
        <v>60</v>
      </c>
      <c r="G145" s="468"/>
      <c r="H145" s="468">
        <f>IF('[1]p45'!$E$57&lt;&gt;0,'[1]p45'!$E$57,"")</f>
        <v>4</v>
      </c>
      <c r="I145" s="468"/>
      <c r="J145" s="468">
        <f>IF('[1]p45'!$I$57&lt;&gt;0,'[1]p45'!$I$57,"")</f>
        <v>63</v>
      </c>
      <c r="K145" s="468"/>
      <c r="L145" s="24"/>
      <c r="M145" s="468">
        <f>IF('[1]p45'!$K$57&lt;&gt;0,'[1]p45'!$K$57,"")</f>
        <v>1</v>
      </c>
      <c r="N145" s="468"/>
      <c r="O145" s="24"/>
      <c r="P145" s="24">
        <f>IF('[1]p45'!$L$57&lt;&gt;0,'[1]p45'!$L$57,"")</f>
        <v>15</v>
      </c>
      <c r="Q145" s="42"/>
      <c r="R145" s="468">
        <f>IF('[1]p45'!$J$57&lt;&gt;0,'[1]p45'!$J$57,"")</f>
        <v>47</v>
      </c>
      <c r="S145" s="468"/>
    </row>
    <row r="146" spans="1:19" s="2" customFormat="1" ht="13.5" customHeight="1">
      <c r="A146" s="408" t="str">
        <f>IF('[1]p45'!$A$58&lt;&gt;0,'[1]p45'!$A$58,"")</f>
        <v>Álgebra Linear I - T 06</v>
      </c>
      <c r="B146" s="408"/>
      <c r="C146" s="408"/>
      <c r="D146" s="408"/>
      <c r="E146" s="408"/>
      <c r="F146" s="468">
        <f>IF('[1]p45'!$F$58&lt;&gt;0,'[1]p45'!$F$58,"")</f>
        <v>60</v>
      </c>
      <c r="G146" s="468"/>
      <c r="H146" s="468">
        <f>IF('[1]p45'!$E$58&lt;&gt;0,'[1]p45'!$E$58,"")</f>
        <v>4</v>
      </c>
      <c r="I146" s="468"/>
      <c r="J146" s="468">
        <f>IF('[1]p45'!$I$58&lt;&gt;0,'[1]p45'!$I$58,"")</f>
        <v>61</v>
      </c>
      <c r="K146" s="468"/>
      <c r="L146" s="24"/>
      <c r="M146" s="468">
        <f>IF('[1]p45'!$K$58&lt;&gt;0,'[1]p45'!$K$58,"")</f>
        <v>8</v>
      </c>
      <c r="N146" s="468"/>
      <c r="O146" s="24"/>
      <c r="P146" s="24">
        <f>IF('[1]p45'!$L$58&lt;&gt;0,'[1]p45'!$L$58,"")</f>
        <v>11</v>
      </c>
      <c r="Q146" s="42"/>
      <c r="R146" s="468">
        <f>IF('[1]p45'!$J$58&lt;&gt;0,'[1]p45'!$J$58,"")</f>
        <v>42</v>
      </c>
      <c r="S146" s="468"/>
    </row>
    <row r="147" spans="1:19" s="2" customFormat="1" ht="13.5" customHeight="1">
      <c r="A147" s="408" t="str">
        <f>IF('[1]p45'!$A$59&lt;&gt;0,'[1]p45'!$A$59,"")</f>
        <v>Cálculo I (Eng. Eletr. + Comp.) - T 02</v>
      </c>
      <c r="B147" s="408"/>
      <c r="C147" s="408"/>
      <c r="D147" s="408"/>
      <c r="E147" s="408"/>
      <c r="F147" s="468">
        <f>IF('[1]p45'!$F$59&lt;&gt;0,'[1]p45'!$F$59,"")</f>
        <v>60</v>
      </c>
      <c r="G147" s="468"/>
      <c r="H147" s="468">
        <f>IF('[1]p45'!$E$59&lt;&gt;0,'[1]p45'!$E$59,"")</f>
        <v>4</v>
      </c>
      <c r="I147" s="468"/>
      <c r="J147" s="468">
        <f>IF('[1]p45'!$I$59&lt;&gt;0,'[1]p45'!$I$59,"")</f>
        <v>85</v>
      </c>
      <c r="K147" s="468"/>
      <c r="L147" s="24"/>
      <c r="M147" s="468">
        <f>IF('[1]p45'!$K$59&lt;&gt;0,'[1]p45'!$K$59,"")</f>
        <v>6</v>
      </c>
      <c r="N147" s="468"/>
      <c r="O147" s="24"/>
      <c r="P147" s="24">
        <f>IF('[1]p45'!$L$59&lt;&gt;0,'[1]p45'!$L$59,"")</f>
        <v>49</v>
      </c>
      <c r="Q147" s="42"/>
      <c r="R147" s="468">
        <f>IF('[1]p45'!$J$59&lt;&gt;0,'[1]p45'!$J$59,"")</f>
        <v>30</v>
      </c>
      <c r="S147" s="468"/>
    </row>
    <row r="148" spans="1:19" s="34" customFormat="1" ht="11.25">
      <c r="A148" s="390" t="str">
        <f>T('[1]p46'!$C$13:$G$13)</f>
        <v>Ivaldo Maciel de Brito</v>
      </c>
      <c r="B148" s="385"/>
      <c r="C148" s="385"/>
      <c r="D148" s="385"/>
      <c r="E148" s="465"/>
      <c r="F148" s="466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</row>
    <row r="149" spans="1:19" s="2" customFormat="1" ht="13.5" customHeight="1">
      <c r="A149" s="408" t="str">
        <f>IF('[1]p46'!$A$57&lt;&gt;0,'[1]p46'!$A$57,"")</f>
        <v>Álgebra Vet. e Geometria Analítica - T 02</v>
      </c>
      <c r="B149" s="408"/>
      <c r="C149" s="408"/>
      <c r="D149" s="408"/>
      <c r="E149" s="408"/>
      <c r="F149" s="468">
        <f>IF('[1]p46'!$F$57&lt;&gt;0,'[1]p46'!$F$57,"")</f>
        <v>60</v>
      </c>
      <c r="G149" s="468"/>
      <c r="H149" s="468">
        <f>IF('[1]p46'!$E$57&lt;&gt;0,'[1]p46'!$E$57,"")</f>
        <v>4</v>
      </c>
      <c r="I149" s="468"/>
      <c r="J149" s="468">
        <f>IF('[1]p46'!$I$57&lt;&gt;0,'[1]p46'!$I$57,"")</f>
        <v>81</v>
      </c>
      <c r="K149" s="468"/>
      <c r="L149" s="24"/>
      <c r="M149" s="468">
        <f>IF('[1]p46'!$K$57&lt;&gt;0,'[1]p46'!$K$57,"")</f>
        <v>4</v>
      </c>
      <c r="N149" s="468"/>
      <c r="O149" s="24"/>
      <c r="P149" s="24">
        <f>IF('[1]p46'!$L$57&lt;&gt;0,'[1]p46'!$L$57,"")</f>
        <v>53</v>
      </c>
      <c r="Q149" s="42"/>
      <c r="R149" s="468">
        <f>IF('[1]p46'!$J$57&lt;&gt;0,'[1]p46'!$J$57,"")</f>
        <v>24</v>
      </c>
      <c r="S149" s="468"/>
    </row>
    <row r="150" spans="1:19" s="2" customFormat="1" ht="13.5" customHeight="1">
      <c r="A150" s="408" t="str">
        <f>IF('[1]p46'!$A$58&lt;&gt;0,'[1]p46'!$A$58,"")</f>
        <v>Cálculo Diferencial e Integral I - T 03</v>
      </c>
      <c r="B150" s="408"/>
      <c r="C150" s="408"/>
      <c r="D150" s="408"/>
      <c r="E150" s="408"/>
      <c r="F150" s="468">
        <f>IF('[1]p46'!$F$58&lt;&gt;0,'[1]p46'!$F$58,"")</f>
        <v>90</v>
      </c>
      <c r="G150" s="468"/>
      <c r="H150" s="468">
        <f>IF('[1]p46'!$E$58&lt;&gt;0,'[1]p46'!$E$58,"")</f>
        <v>6</v>
      </c>
      <c r="I150" s="468"/>
      <c r="J150" s="468">
        <f>IF('[1]p46'!$I$58&lt;&gt;0,'[1]p46'!$I$58,"")</f>
        <v>60</v>
      </c>
      <c r="K150" s="468"/>
      <c r="L150" s="24"/>
      <c r="M150" s="468">
        <f>IF('[1]p46'!$K$58&lt;&gt;0,'[1]p46'!$K$58,"")</f>
        <v>4</v>
      </c>
      <c r="N150" s="468"/>
      <c r="O150" s="24"/>
      <c r="P150" s="24">
        <f>IF('[1]p46'!$L$58&lt;&gt;0,'[1]p46'!$L$58,"")</f>
        <v>34</v>
      </c>
      <c r="Q150" s="42"/>
      <c r="R150" s="468">
        <f>IF('[1]p46'!$J$58&lt;&gt;0,'[1]p46'!$J$58,"")</f>
        <v>22</v>
      </c>
      <c r="S150" s="468"/>
    </row>
    <row r="151" spans="1:19" s="2" customFormat="1" ht="13.5" customHeight="1">
      <c r="A151" s="408" t="str">
        <f>IF('[1]p46'!$A$59&lt;&gt;0,'[1]p46'!$A$59,"")</f>
        <v>Cálculo I (NOVO) - T 03</v>
      </c>
      <c r="B151" s="408"/>
      <c r="C151" s="408"/>
      <c r="D151" s="408"/>
      <c r="E151" s="408"/>
      <c r="F151" s="468">
        <f>IF('[1]p46'!$F$59&lt;&gt;0,'[1]p46'!$F$59,"")</f>
        <v>60</v>
      </c>
      <c r="G151" s="468"/>
      <c r="H151" s="468">
        <f>IF('[1]p46'!$E$59&lt;&gt;0,'[1]p46'!$E$59,"")</f>
        <v>4</v>
      </c>
      <c r="I151" s="468"/>
      <c r="J151" s="468">
        <f>IF('[1]p46'!$I$59&lt;&gt;0,'[1]p46'!$I$59,"")</f>
        <v>46</v>
      </c>
      <c r="K151" s="468"/>
      <c r="L151" s="24"/>
      <c r="M151" s="468">
        <f>IF('[1]p46'!$K$59&lt;&gt;0,'[1]p46'!$K$59,"")</f>
        <v>4</v>
      </c>
      <c r="N151" s="468"/>
      <c r="O151" s="24"/>
      <c r="P151" s="24">
        <f>IF('[1]p46'!$L$59&lt;&gt;0,'[1]p46'!$L$59,"")</f>
        <v>31</v>
      </c>
      <c r="Q151" s="42"/>
      <c r="R151" s="468">
        <f>IF('[1]p46'!$J$59&lt;&gt;0,'[1]p46'!$J$59,"")</f>
        <v>11</v>
      </c>
      <c r="S151" s="468"/>
    </row>
    <row r="152" spans="1:19" s="34" customFormat="1" ht="11.25">
      <c r="A152" s="390" t="str">
        <f>T('[1]p47'!$C$13:$G$13)</f>
        <v>Josiluiz Nobre dos Santos</v>
      </c>
      <c r="B152" s="385"/>
      <c r="C152" s="385"/>
      <c r="D152" s="385"/>
      <c r="E152" s="465"/>
      <c r="F152" s="466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</row>
    <row r="153" spans="1:19" s="2" customFormat="1" ht="13.5" customHeight="1">
      <c r="A153" s="408" t="str">
        <f>IF('[1]p47'!$A$57&lt;&gt;0,'[1]p47'!$A$57,"")</f>
        <v>Álgebra Vet. e Geometria Analítica - T 04</v>
      </c>
      <c r="B153" s="408"/>
      <c r="C153" s="408"/>
      <c r="D153" s="408"/>
      <c r="E153" s="408"/>
      <c r="F153" s="468">
        <f>IF('[1]p47'!$F$57&lt;&gt;0,'[1]p47'!$F$57,"")</f>
        <v>60</v>
      </c>
      <c r="G153" s="468"/>
      <c r="H153" s="468">
        <f>IF('[1]p47'!$E$57&lt;&gt;0,'[1]p47'!$E$57,"")</f>
        <v>4</v>
      </c>
      <c r="I153" s="468"/>
      <c r="J153" s="468">
        <f>IF('[1]p47'!$I$57&lt;&gt;0,'[1]p47'!$I$57,"")</f>
        <v>59</v>
      </c>
      <c r="K153" s="468"/>
      <c r="L153" s="24"/>
      <c r="M153" s="468">
        <f>IF('[1]p47'!$K$57&lt;&gt;0,'[1]p47'!$K$57,"")</f>
        <v>3</v>
      </c>
      <c r="N153" s="468"/>
      <c r="O153" s="24"/>
      <c r="P153" s="24">
        <f>IF('[1]p47'!$L$57&lt;&gt;0,'[1]p47'!$L$57,"")</f>
        <v>22</v>
      </c>
      <c r="Q153" s="42"/>
      <c r="R153" s="468">
        <f>IF('[1]p47'!$J$57&lt;&gt;0,'[1]p47'!$J$57,"")</f>
        <v>34</v>
      </c>
      <c r="S153" s="468"/>
    </row>
    <row r="154" spans="1:19" s="2" customFormat="1" ht="13.5" customHeight="1">
      <c r="A154" s="408" t="str">
        <f>IF('[1]p47'!$A$58&lt;&gt;0,'[1]p47'!$A$58,"")</f>
        <v>Cálculo Diferencial e Integral II - T 04</v>
      </c>
      <c r="B154" s="408"/>
      <c r="C154" s="408"/>
      <c r="D154" s="408"/>
      <c r="E154" s="408"/>
      <c r="F154" s="468">
        <f>IF('[1]p47'!$F$58&lt;&gt;0,'[1]p47'!$F$58,"")</f>
        <v>60</v>
      </c>
      <c r="G154" s="468"/>
      <c r="H154" s="468">
        <f>IF('[1]p47'!$E$58&lt;&gt;0,'[1]p47'!$E$58,"")</f>
        <v>4</v>
      </c>
      <c r="I154" s="468"/>
      <c r="J154" s="468">
        <f>IF('[1]p47'!$I$58&lt;&gt;0,'[1]p47'!$I$58,"")</f>
        <v>60</v>
      </c>
      <c r="K154" s="468"/>
      <c r="L154" s="24"/>
      <c r="M154" s="468">
        <f>IF('[1]p47'!$K$58&lt;&gt;0,'[1]p47'!$K$58,"")</f>
        <v>4</v>
      </c>
      <c r="N154" s="468"/>
      <c r="O154" s="24"/>
      <c r="P154" s="24">
        <f>IF('[1]p47'!$L$58&lt;&gt;0,'[1]p47'!$L$58,"")</f>
        <v>2</v>
      </c>
      <c r="Q154" s="42"/>
      <c r="R154" s="468">
        <f>IF('[1]p47'!$J$58&lt;&gt;0,'[1]p47'!$J$58,"")</f>
        <v>54</v>
      </c>
      <c r="S154" s="468"/>
    </row>
    <row r="155" spans="1:19" s="2" customFormat="1" ht="13.5" customHeight="1">
      <c r="A155" s="408" t="str">
        <f>IF('[1]p47'!$A$59&lt;&gt;0,'[1]p47'!$A$59,"")</f>
        <v>Cálculo II (NOVO) - T 03</v>
      </c>
      <c r="B155" s="408"/>
      <c r="C155" s="408"/>
      <c r="D155" s="408"/>
      <c r="E155" s="408"/>
      <c r="F155" s="468">
        <f>IF('[1]p47'!$F$59&lt;&gt;0,'[1]p47'!$F$59,"")</f>
        <v>60</v>
      </c>
      <c r="G155" s="468"/>
      <c r="H155" s="468">
        <f>IF('[1]p47'!$E$59&lt;&gt;0,'[1]p47'!$E$59,"")</f>
        <v>4</v>
      </c>
      <c r="I155" s="468"/>
      <c r="J155" s="468">
        <f>IF('[1]p47'!$I$59&lt;&gt;0,'[1]p47'!$I$59,"")</f>
        <v>39</v>
      </c>
      <c r="K155" s="468"/>
      <c r="L155" s="24"/>
      <c r="M155" s="468">
        <f>IF('[1]p47'!$K$59&lt;&gt;0,'[1]p47'!$K$59,"")</f>
        <v>5</v>
      </c>
      <c r="N155" s="468"/>
      <c r="O155" s="24"/>
      <c r="P155" s="24">
        <f>IF('[1]p47'!$L$59&lt;&gt;0,'[1]p47'!$L$59,"")</f>
        <v>5</v>
      </c>
      <c r="Q155" s="42"/>
      <c r="R155" s="468">
        <f>IF('[1]p47'!$J$59&lt;&gt;0,'[1]p47'!$J$59,"")</f>
        <v>29</v>
      </c>
      <c r="S155" s="468"/>
    </row>
  </sheetData>
  <sheetProtection/>
  <mergeCells count="739">
    <mergeCell ref="A116:E116"/>
    <mergeCell ref="F116:S116"/>
    <mergeCell ref="A99:E99"/>
    <mergeCell ref="F99:S99"/>
    <mergeCell ref="A100:E100"/>
    <mergeCell ref="F100:G100"/>
    <mergeCell ref="M100:N100"/>
    <mergeCell ref="R100:S100"/>
    <mergeCell ref="A101:E101"/>
    <mergeCell ref="F101:G101"/>
    <mergeCell ref="M98:N98"/>
    <mergeCell ref="R98:S98"/>
    <mergeCell ref="A69:E69"/>
    <mergeCell ref="F69:G69"/>
    <mergeCell ref="H69:I69"/>
    <mergeCell ref="J69:K69"/>
    <mergeCell ref="M69:N69"/>
    <mergeCell ref="R69:S69"/>
    <mergeCell ref="M72:N72"/>
    <mergeCell ref="R72:S72"/>
    <mergeCell ref="A117:E117"/>
    <mergeCell ref="F117:G117"/>
    <mergeCell ref="H117:I117"/>
    <mergeCell ref="J117:K117"/>
    <mergeCell ref="M117:N117"/>
    <mergeCell ref="R117:S117"/>
    <mergeCell ref="A24:E24"/>
    <mergeCell ref="F24:G24"/>
    <mergeCell ref="H24:I24"/>
    <mergeCell ref="J24:K24"/>
    <mergeCell ref="M24:N24"/>
    <mergeCell ref="R24:S24"/>
    <mergeCell ref="H72:I72"/>
    <mergeCell ref="J72:K72"/>
    <mergeCell ref="A9:E9"/>
    <mergeCell ref="M9:N9"/>
    <mergeCell ref="F9:G9"/>
    <mergeCell ref="H9:I9"/>
    <mergeCell ref="J9:K9"/>
    <mergeCell ref="A1:S1"/>
    <mergeCell ref="A2:S2"/>
    <mergeCell ref="R3:S3"/>
    <mergeCell ref="P3:Q3"/>
    <mergeCell ref="E3:O3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H8:I8"/>
    <mergeCell ref="F7:S7"/>
    <mergeCell ref="R6:S6"/>
    <mergeCell ref="H10:I10"/>
    <mergeCell ref="J8:K8"/>
    <mergeCell ref="R8:S8"/>
    <mergeCell ref="R9:S9"/>
    <mergeCell ref="M10:N10"/>
    <mergeCell ref="R10:S10"/>
    <mergeCell ref="F10:G10"/>
    <mergeCell ref="J10:K10"/>
    <mergeCell ref="A11:E11"/>
    <mergeCell ref="F11:S11"/>
    <mergeCell ref="A10:E10"/>
    <mergeCell ref="A12:E12"/>
    <mergeCell ref="F12:G12"/>
    <mergeCell ref="H12:I12"/>
    <mergeCell ref="J12:K12"/>
    <mergeCell ref="M12:N12"/>
    <mergeCell ref="R12:S12"/>
    <mergeCell ref="M13:N13"/>
    <mergeCell ref="R13:S13"/>
    <mergeCell ref="A14:E14"/>
    <mergeCell ref="F14:G14"/>
    <mergeCell ref="A13:E13"/>
    <mergeCell ref="F13:G13"/>
    <mergeCell ref="H13:I13"/>
    <mergeCell ref="J13:K13"/>
    <mergeCell ref="H14:I14"/>
    <mergeCell ref="J14:K14"/>
    <mergeCell ref="A15:E15"/>
    <mergeCell ref="F15:S15"/>
    <mergeCell ref="M14:N14"/>
    <mergeCell ref="R14:S14"/>
    <mergeCell ref="A16:E16"/>
    <mergeCell ref="F16:G16"/>
    <mergeCell ref="H16:I16"/>
    <mergeCell ref="J16:K16"/>
    <mergeCell ref="M18:N18"/>
    <mergeCell ref="R18:S18"/>
    <mergeCell ref="A17:E17"/>
    <mergeCell ref="F17:G17"/>
    <mergeCell ref="H17:I17"/>
    <mergeCell ref="J17:K17"/>
    <mergeCell ref="A18:E18"/>
    <mergeCell ref="F18:G18"/>
    <mergeCell ref="H18:I18"/>
    <mergeCell ref="J18:K18"/>
    <mergeCell ref="M16:N16"/>
    <mergeCell ref="R16:S16"/>
    <mergeCell ref="M17:N17"/>
    <mergeCell ref="R17:S17"/>
    <mergeCell ref="A19:E19"/>
    <mergeCell ref="F19:S19"/>
    <mergeCell ref="A20:E20"/>
    <mergeCell ref="F20:G20"/>
    <mergeCell ref="H20:I20"/>
    <mergeCell ref="J20:K20"/>
    <mergeCell ref="M20:N20"/>
    <mergeCell ref="R20:S20"/>
    <mergeCell ref="A21:E21"/>
    <mergeCell ref="F21:S21"/>
    <mergeCell ref="A22:E22"/>
    <mergeCell ref="F22:G22"/>
    <mergeCell ref="H22:I22"/>
    <mergeCell ref="J22:K22"/>
    <mergeCell ref="M22:N22"/>
    <mergeCell ref="R22:S22"/>
    <mergeCell ref="M23:N23"/>
    <mergeCell ref="R23:S23"/>
    <mergeCell ref="A25:E25"/>
    <mergeCell ref="F25:S25"/>
    <mergeCell ref="A23:E23"/>
    <mergeCell ref="F23:G23"/>
    <mergeCell ref="H23:I23"/>
    <mergeCell ref="J23:K23"/>
    <mergeCell ref="A26:E26"/>
    <mergeCell ref="F26:G26"/>
    <mergeCell ref="H26:I26"/>
    <mergeCell ref="J26:K26"/>
    <mergeCell ref="M28:N28"/>
    <mergeCell ref="R28:S28"/>
    <mergeCell ref="A27:E27"/>
    <mergeCell ref="F27:G27"/>
    <mergeCell ref="H27:I27"/>
    <mergeCell ref="J27:K27"/>
    <mergeCell ref="A28:E28"/>
    <mergeCell ref="F28:G28"/>
    <mergeCell ref="H28:I28"/>
    <mergeCell ref="J28:K28"/>
    <mergeCell ref="M26:N26"/>
    <mergeCell ref="R26:S26"/>
    <mergeCell ref="M27:N27"/>
    <mergeCell ref="R27:S27"/>
    <mergeCell ref="A29:E29"/>
    <mergeCell ref="F29:S29"/>
    <mergeCell ref="A30:E30"/>
    <mergeCell ref="F30:G30"/>
    <mergeCell ref="H30:I30"/>
    <mergeCell ref="J30:K30"/>
    <mergeCell ref="M30:N30"/>
    <mergeCell ref="R30:S30"/>
    <mergeCell ref="M31:N31"/>
    <mergeCell ref="R31:S31"/>
    <mergeCell ref="A32:E32"/>
    <mergeCell ref="F32:S32"/>
    <mergeCell ref="A31:E31"/>
    <mergeCell ref="F31:G31"/>
    <mergeCell ref="H31:I31"/>
    <mergeCell ref="J31:K31"/>
    <mergeCell ref="M33:N33"/>
    <mergeCell ref="R33:S33"/>
    <mergeCell ref="A34:E34"/>
    <mergeCell ref="F34:S34"/>
    <mergeCell ref="A33:E33"/>
    <mergeCell ref="F33:G33"/>
    <mergeCell ref="H33:I33"/>
    <mergeCell ref="J33:K33"/>
    <mergeCell ref="A35:E35"/>
    <mergeCell ref="F35:G35"/>
    <mergeCell ref="H35:I35"/>
    <mergeCell ref="J35:K35"/>
    <mergeCell ref="M37:N37"/>
    <mergeCell ref="R37:S37"/>
    <mergeCell ref="A36:E36"/>
    <mergeCell ref="F36:G36"/>
    <mergeCell ref="H36:I36"/>
    <mergeCell ref="J36:K36"/>
    <mergeCell ref="A37:E37"/>
    <mergeCell ref="F37:G37"/>
    <mergeCell ref="H37:I37"/>
    <mergeCell ref="J37:K37"/>
    <mergeCell ref="M35:N35"/>
    <mergeCell ref="R35:S35"/>
    <mergeCell ref="M36:N36"/>
    <mergeCell ref="R36:S36"/>
    <mergeCell ref="A38:E38"/>
    <mergeCell ref="F38:S38"/>
    <mergeCell ref="A39:E39"/>
    <mergeCell ref="F39:G39"/>
    <mergeCell ref="H39:I39"/>
    <mergeCell ref="J39:K39"/>
    <mergeCell ref="M39:N39"/>
    <mergeCell ref="R39:S39"/>
    <mergeCell ref="M40:N40"/>
    <mergeCell ref="R40:S40"/>
    <mergeCell ref="A40:E40"/>
    <mergeCell ref="F40:G40"/>
    <mergeCell ref="H40:I40"/>
    <mergeCell ref="J40:K40"/>
    <mergeCell ref="A41:E41"/>
    <mergeCell ref="F41:S41"/>
    <mergeCell ref="A42:E42"/>
    <mergeCell ref="F42:G42"/>
    <mergeCell ref="H42:I42"/>
    <mergeCell ref="J42:K42"/>
    <mergeCell ref="M42:N42"/>
    <mergeCell ref="R42:S42"/>
    <mergeCell ref="M43:N43"/>
    <mergeCell ref="R43:S43"/>
    <mergeCell ref="A44:E44"/>
    <mergeCell ref="F44:S44"/>
    <mergeCell ref="A43:E43"/>
    <mergeCell ref="F43:G43"/>
    <mergeCell ref="H43:I43"/>
    <mergeCell ref="J43:K43"/>
    <mergeCell ref="R45:S45"/>
    <mergeCell ref="J45:K45"/>
    <mergeCell ref="A46:E46"/>
    <mergeCell ref="F46:S46"/>
    <mergeCell ref="M45:N45"/>
    <mergeCell ref="A45:E45"/>
    <mergeCell ref="F45:G45"/>
    <mergeCell ref="H45:I45"/>
    <mergeCell ref="A47:E47"/>
    <mergeCell ref="F47:G47"/>
    <mergeCell ref="H47:I47"/>
    <mergeCell ref="J47:K47"/>
    <mergeCell ref="M47:N47"/>
    <mergeCell ref="R47:S47"/>
    <mergeCell ref="M49:N49"/>
    <mergeCell ref="R49:S49"/>
    <mergeCell ref="M48:N48"/>
    <mergeCell ref="R48:S48"/>
    <mergeCell ref="A48:E48"/>
    <mergeCell ref="F48:G48"/>
    <mergeCell ref="H48:I48"/>
    <mergeCell ref="J48:K48"/>
    <mergeCell ref="M50:N50"/>
    <mergeCell ref="R50:S50"/>
    <mergeCell ref="A49:E49"/>
    <mergeCell ref="F49:G49"/>
    <mergeCell ref="A50:E50"/>
    <mergeCell ref="F50:G50"/>
    <mergeCell ref="H50:I50"/>
    <mergeCell ref="J50:K50"/>
    <mergeCell ref="H49:I49"/>
    <mergeCell ref="J49:K49"/>
    <mergeCell ref="M51:N51"/>
    <mergeCell ref="R51:S51"/>
    <mergeCell ref="A52:E52"/>
    <mergeCell ref="F52:S52"/>
    <mergeCell ref="A51:E51"/>
    <mergeCell ref="F51:G51"/>
    <mergeCell ref="H51:I51"/>
    <mergeCell ref="J51:K51"/>
    <mergeCell ref="M53:N53"/>
    <mergeCell ref="R53:S53"/>
    <mergeCell ref="A54:E54"/>
    <mergeCell ref="F54:S54"/>
    <mergeCell ref="A53:E53"/>
    <mergeCell ref="F53:G53"/>
    <mergeCell ref="H53:I53"/>
    <mergeCell ref="J53:K53"/>
    <mergeCell ref="A55:E55"/>
    <mergeCell ref="F55:G55"/>
    <mergeCell ref="H55:I55"/>
    <mergeCell ref="J55:K55"/>
    <mergeCell ref="M57:N57"/>
    <mergeCell ref="R57:S57"/>
    <mergeCell ref="A56:E56"/>
    <mergeCell ref="F56:G56"/>
    <mergeCell ref="H56:I56"/>
    <mergeCell ref="J56:K56"/>
    <mergeCell ref="A57:E57"/>
    <mergeCell ref="F57:G57"/>
    <mergeCell ref="H57:I57"/>
    <mergeCell ref="J57:K57"/>
    <mergeCell ref="M55:N55"/>
    <mergeCell ref="R55:S55"/>
    <mergeCell ref="M56:N56"/>
    <mergeCell ref="R56:S56"/>
    <mergeCell ref="A58:E58"/>
    <mergeCell ref="F58:S58"/>
    <mergeCell ref="A59:E59"/>
    <mergeCell ref="F59:G59"/>
    <mergeCell ref="H59:I59"/>
    <mergeCell ref="J59:K59"/>
    <mergeCell ref="M59:N59"/>
    <mergeCell ref="R59:S59"/>
    <mergeCell ref="A60:E60"/>
    <mergeCell ref="F60:G60"/>
    <mergeCell ref="H60:I60"/>
    <mergeCell ref="J60:K60"/>
    <mergeCell ref="M60:N60"/>
    <mergeCell ref="R60:S60"/>
    <mergeCell ref="M81:N81"/>
    <mergeCell ref="R81:S81"/>
    <mergeCell ref="M63:N63"/>
    <mergeCell ref="R63:S63"/>
    <mergeCell ref="M66:N66"/>
    <mergeCell ref="R66:S66"/>
    <mergeCell ref="M70:N70"/>
    <mergeCell ref="R70:S70"/>
    <mergeCell ref="A82:E82"/>
    <mergeCell ref="F82:G82"/>
    <mergeCell ref="H82:I82"/>
    <mergeCell ref="J82:K82"/>
    <mergeCell ref="A61:E61"/>
    <mergeCell ref="F61:S61"/>
    <mergeCell ref="A80:E80"/>
    <mergeCell ref="F80:G80"/>
    <mergeCell ref="H80:I80"/>
    <mergeCell ref="J80:K80"/>
    <mergeCell ref="M80:N80"/>
    <mergeCell ref="R80:S80"/>
    <mergeCell ref="A62:E62"/>
    <mergeCell ref="F62:G62"/>
    <mergeCell ref="H62:I62"/>
    <mergeCell ref="J62:K62"/>
    <mergeCell ref="M62:N62"/>
    <mergeCell ref="R62:S62"/>
    <mergeCell ref="A63:E63"/>
    <mergeCell ref="F63:G63"/>
    <mergeCell ref="H63:I63"/>
    <mergeCell ref="J63:K63"/>
    <mergeCell ref="A64:E64"/>
    <mergeCell ref="F64:S64"/>
    <mergeCell ref="A65:E65"/>
    <mergeCell ref="F65:G65"/>
    <mergeCell ref="H65:I65"/>
    <mergeCell ref="J65:K65"/>
    <mergeCell ref="M65:N65"/>
    <mergeCell ref="R65:S65"/>
    <mergeCell ref="A66:E66"/>
    <mergeCell ref="F66:G66"/>
    <mergeCell ref="H66:I66"/>
    <mergeCell ref="J66:K66"/>
    <mergeCell ref="A67:E67"/>
    <mergeCell ref="F67:S67"/>
    <mergeCell ref="A68:E68"/>
    <mergeCell ref="F68:G68"/>
    <mergeCell ref="H68:I68"/>
    <mergeCell ref="J68:K68"/>
    <mergeCell ref="M68:N68"/>
    <mergeCell ref="R68:S68"/>
    <mergeCell ref="A70:E70"/>
    <mergeCell ref="F70:G70"/>
    <mergeCell ref="H70:I70"/>
    <mergeCell ref="J70:K70"/>
    <mergeCell ref="A76:E76"/>
    <mergeCell ref="F76:S76"/>
    <mergeCell ref="A72:E72"/>
    <mergeCell ref="F72:G72"/>
    <mergeCell ref="A73:E73"/>
    <mergeCell ref="F73:G73"/>
    <mergeCell ref="M75:N75"/>
    <mergeCell ref="R75:S75"/>
    <mergeCell ref="H73:I73"/>
    <mergeCell ref="J73:K73"/>
    <mergeCell ref="A77:E77"/>
    <mergeCell ref="F77:G77"/>
    <mergeCell ref="H77:I77"/>
    <mergeCell ref="J77:K77"/>
    <mergeCell ref="A78:E78"/>
    <mergeCell ref="F78:G78"/>
    <mergeCell ref="H78:I78"/>
    <mergeCell ref="J78:K78"/>
    <mergeCell ref="M77:N77"/>
    <mergeCell ref="R77:S77"/>
    <mergeCell ref="M78:N78"/>
    <mergeCell ref="R78:S78"/>
    <mergeCell ref="A83:E83"/>
    <mergeCell ref="F83:S83"/>
    <mergeCell ref="A79:E79"/>
    <mergeCell ref="F79:S79"/>
    <mergeCell ref="A81:E81"/>
    <mergeCell ref="F81:G81"/>
    <mergeCell ref="H81:I81"/>
    <mergeCell ref="J81:K81"/>
    <mergeCell ref="M82:N82"/>
    <mergeCell ref="R82:S82"/>
    <mergeCell ref="M84:N84"/>
    <mergeCell ref="R84:S84"/>
    <mergeCell ref="A85:E85"/>
    <mergeCell ref="F85:S85"/>
    <mergeCell ref="A84:E84"/>
    <mergeCell ref="F84:G84"/>
    <mergeCell ref="H84:I84"/>
    <mergeCell ref="J84:K84"/>
    <mergeCell ref="A86:E86"/>
    <mergeCell ref="F86:G86"/>
    <mergeCell ref="H86:I86"/>
    <mergeCell ref="J86:K86"/>
    <mergeCell ref="M88:N88"/>
    <mergeCell ref="R88:S88"/>
    <mergeCell ref="A87:E87"/>
    <mergeCell ref="F87:G87"/>
    <mergeCell ref="H87:I87"/>
    <mergeCell ref="J87:K87"/>
    <mergeCell ref="A88:E88"/>
    <mergeCell ref="F88:G88"/>
    <mergeCell ref="H88:I88"/>
    <mergeCell ref="J88:K88"/>
    <mergeCell ref="M86:N86"/>
    <mergeCell ref="R86:S86"/>
    <mergeCell ref="M87:N87"/>
    <mergeCell ref="R87:S87"/>
    <mergeCell ref="A89:E89"/>
    <mergeCell ref="F89:S89"/>
    <mergeCell ref="A90:E90"/>
    <mergeCell ref="F90:G90"/>
    <mergeCell ref="H90:I90"/>
    <mergeCell ref="J90:K90"/>
    <mergeCell ref="M90:N90"/>
    <mergeCell ref="R90:S90"/>
    <mergeCell ref="M91:N91"/>
    <mergeCell ref="R91:S91"/>
    <mergeCell ref="A92:E92"/>
    <mergeCell ref="F92:S92"/>
    <mergeCell ref="A91:E91"/>
    <mergeCell ref="F91:G91"/>
    <mergeCell ref="H91:I91"/>
    <mergeCell ref="J91:K91"/>
    <mergeCell ref="A93:E93"/>
    <mergeCell ref="F93:G93"/>
    <mergeCell ref="H93:I93"/>
    <mergeCell ref="J93:K93"/>
    <mergeCell ref="M95:N95"/>
    <mergeCell ref="R95:S95"/>
    <mergeCell ref="A94:E94"/>
    <mergeCell ref="F94:G94"/>
    <mergeCell ref="H94:I94"/>
    <mergeCell ref="J94:K94"/>
    <mergeCell ref="A95:E95"/>
    <mergeCell ref="F95:G95"/>
    <mergeCell ref="H95:I95"/>
    <mergeCell ref="J95:K95"/>
    <mergeCell ref="M93:N93"/>
    <mergeCell ref="R93:S93"/>
    <mergeCell ref="M94:N94"/>
    <mergeCell ref="R94:S94"/>
    <mergeCell ref="A96:E96"/>
    <mergeCell ref="F96:S96"/>
    <mergeCell ref="M97:N97"/>
    <mergeCell ref="R97:S97"/>
    <mergeCell ref="A97:E97"/>
    <mergeCell ref="F97:G97"/>
    <mergeCell ref="H97:I97"/>
    <mergeCell ref="J97:K97"/>
    <mergeCell ref="A98:E98"/>
    <mergeCell ref="F98:G98"/>
    <mergeCell ref="H98:I98"/>
    <mergeCell ref="J98:K98"/>
    <mergeCell ref="A7:E7"/>
    <mergeCell ref="A3:D3"/>
    <mergeCell ref="H100:I100"/>
    <mergeCell ref="J100:K100"/>
    <mergeCell ref="A71:E71"/>
    <mergeCell ref="F71:S71"/>
    <mergeCell ref="A74:E74"/>
    <mergeCell ref="F74:G74"/>
    <mergeCell ref="H74:I74"/>
    <mergeCell ref="J74:K74"/>
    <mergeCell ref="H101:I101"/>
    <mergeCell ref="J101:K101"/>
    <mergeCell ref="M103:N103"/>
    <mergeCell ref="R103:S103"/>
    <mergeCell ref="M101:N101"/>
    <mergeCell ref="R101:S101"/>
    <mergeCell ref="M102:N102"/>
    <mergeCell ref="R102:S102"/>
    <mergeCell ref="A102:E102"/>
    <mergeCell ref="F102:G102"/>
    <mergeCell ref="H102:I102"/>
    <mergeCell ref="J102:K102"/>
    <mergeCell ref="A103:E103"/>
    <mergeCell ref="F103:G103"/>
    <mergeCell ref="H103:I103"/>
    <mergeCell ref="J103:K103"/>
    <mergeCell ref="A104:E104"/>
    <mergeCell ref="F104:S104"/>
    <mergeCell ref="A105:E105"/>
    <mergeCell ref="F105:G105"/>
    <mergeCell ref="H105:I105"/>
    <mergeCell ref="J105:K105"/>
    <mergeCell ref="M105:N105"/>
    <mergeCell ref="R105:S105"/>
    <mergeCell ref="A106:E106"/>
    <mergeCell ref="F106:G106"/>
    <mergeCell ref="H106:I106"/>
    <mergeCell ref="J106:K106"/>
    <mergeCell ref="A107:E107"/>
    <mergeCell ref="F107:G107"/>
    <mergeCell ref="H107:I107"/>
    <mergeCell ref="J107:K107"/>
    <mergeCell ref="M106:N106"/>
    <mergeCell ref="R106:S106"/>
    <mergeCell ref="M107:N107"/>
    <mergeCell ref="R107:S107"/>
    <mergeCell ref="A108:E108"/>
    <mergeCell ref="F108:S108"/>
    <mergeCell ref="A109:E109"/>
    <mergeCell ref="F109:G109"/>
    <mergeCell ref="H109:I109"/>
    <mergeCell ref="J109:K109"/>
    <mergeCell ref="M109:N109"/>
    <mergeCell ref="R109:S109"/>
    <mergeCell ref="A110:E110"/>
    <mergeCell ref="F110:G110"/>
    <mergeCell ref="H110:I110"/>
    <mergeCell ref="J110:K110"/>
    <mergeCell ref="A111:E111"/>
    <mergeCell ref="F111:G111"/>
    <mergeCell ref="H111:I111"/>
    <mergeCell ref="J111:K111"/>
    <mergeCell ref="M110:N110"/>
    <mergeCell ref="R110:S110"/>
    <mergeCell ref="M111:N111"/>
    <mergeCell ref="R111:S111"/>
    <mergeCell ref="A112:E112"/>
    <mergeCell ref="F112:S112"/>
    <mergeCell ref="A113:E113"/>
    <mergeCell ref="F113:G113"/>
    <mergeCell ref="H113:I113"/>
    <mergeCell ref="J113:K113"/>
    <mergeCell ref="M113:N113"/>
    <mergeCell ref="R113:S113"/>
    <mergeCell ref="A114:E114"/>
    <mergeCell ref="F114:G114"/>
    <mergeCell ref="H114:I114"/>
    <mergeCell ref="J114:K114"/>
    <mergeCell ref="A115:E115"/>
    <mergeCell ref="F115:G115"/>
    <mergeCell ref="H115:I115"/>
    <mergeCell ref="J115:K115"/>
    <mergeCell ref="M114:N114"/>
    <mergeCell ref="R114:S114"/>
    <mergeCell ref="M115:N115"/>
    <mergeCell ref="R115:S115"/>
    <mergeCell ref="A118:E118"/>
    <mergeCell ref="F118:S118"/>
    <mergeCell ref="A119:E119"/>
    <mergeCell ref="F119:G119"/>
    <mergeCell ref="H119:I119"/>
    <mergeCell ref="J119:K119"/>
    <mergeCell ref="M119:N119"/>
    <mergeCell ref="R119:S119"/>
    <mergeCell ref="A120:E120"/>
    <mergeCell ref="F120:G120"/>
    <mergeCell ref="H120:I120"/>
    <mergeCell ref="J120:K120"/>
    <mergeCell ref="A121:E121"/>
    <mergeCell ref="F121:G121"/>
    <mergeCell ref="H121:I121"/>
    <mergeCell ref="J121:K121"/>
    <mergeCell ref="M120:N120"/>
    <mergeCell ref="R120:S120"/>
    <mergeCell ref="M121:N121"/>
    <mergeCell ref="R121:S121"/>
    <mergeCell ref="A122:E122"/>
    <mergeCell ref="F122:S122"/>
    <mergeCell ref="A123:E123"/>
    <mergeCell ref="F123:G123"/>
    <mergeCell ref="H123:I123"/>
    <mergeCell ref="J123:K123"/>
    <mergeCell ref="M123:N123"/>
    <mergeCell ref="R123:S123"/>
    <mergeCell ref="A124:E124"/>
    <mergeCell ref="F124:G124"/>
    <mergeCell ref="H124:I124"/>
    <mergeCell ref="J124:K124"/>
    <mergeCell ref="A125:E125"/>
    <mergeCell ref="F125:G125"/>
    <mergeCell ref="H125:I125"/>
    <mergeCell ref="J125:K125"/>
    <mergeCell ref="M124:N124"/>
    <mergeCell ref="R124:S124"/>
    <mergeCell ref="M125:N125"/>
    <mergeCell ref="R125:S125"/>
    <mergeCell ref="A126:E126"/>
    <mergeCell ref="F126:S126"/>
    <mergeCell ref="A127:E127"/>
    <mergeCell ref="F127:G127"/>
    <mergeCell ref="H127:I127"/>
    <mergeCell ref="J127:K127"/>
    <mergeCell ref="M127:N127"/>
    <mergeCell ref="R127:S127"/>
    <mergeCell ref="A128:E128"/>
    <mergeCell ref="F128:G128"/>
    <mergeCell ref="H128:I128"/>
    <mergeCell ref="J128:K128"/>
    <mergeCell ref="A129:E129"/>
    <mergeCell ref="F129:G129"/>
    <mergeCell ref="H129:I129"/>
    <mergeCell ref="J129:K129"/>
    <mergeCell ref="M128:N128"/>
    <mergeCell ref="R128:S128"/>
    <mergeCell ref="M129:N129"/>
    <mergeCell ref="R129:S129"/>
    <mergeCell ref="A130:E130"/>
    <mergeCell ref="F130:S130"/>
    <mergeCell ref="A131:E131"/>
    <mergeCell ref="F131:G131"/>
    <mergeCell ref="H131:I131"/>
    <mergeCell ref="J131:K131"/>
    <mergeCell ref="M131:N131"/>
    <mergeCell ref="R131:S131"/>
    <mergeCell ref="A132:E132"/>
    <mergeCell ref="F132:G132"/>
    <mergeCell ref="H132:I132"/>
    <mergeCell ref="J132:K132"/>
    <mergeCell ref="A133:E133"/>
    <mergeCell ref="F133:G133"/>
    <mergeCell ref="H133:I133"/>
    <mergeCell ref="J133:K133"/>
    <mergeCell ref="M132:N132"/>
    <mergeCell ref="R132:S132"/>
    <mergeCell ref="M133:N133"/>
    <mergeCell ref="R133:S133"/>
    <mergeCell ref="A134:E134"/>
    <mergeCell ref="F134:S134"/>
    <mergeCell ref="A135:E135"/>
    <mergeCell ref="F135:G135"/>
    <mergeCell ref="H135:I135"/>
    <mergeCell ref="J135:K135"/>
    <mergeCell ref="M135:N135"/>
    <mergeCell ref="R135:S135"/>
    <mergeCell ref="A137:E137"/>
    <mergeCell ref="F137:S137"/>
    <mergeCell ref="A136:E136"/>
    <mergeCell ref="F136:G136"/>
    <mergeCell ref="H136:I136"/>
    <mergeCell ref="J136:K136"/>
    <mergeCell ref="M136:N136"/>
    <mergeCell ref="R136:S136"/>
    <mergeCell ref="M138:N138"/>
    <mergeCell ref="R138:S138"/>
    <mergeCell ref="M139:N139"/>
    <mergeCell ref="R139:S139"/>
    <mergeCell ref="A138:E138"/>
    <mergeCell ref="F138:G138"/>
    <mergeCell ref="A139:E139"/>
    <mergeCell ref="F139:G139"/>
    <mergeCell ref="H139:I139"/>
    <mergeCell ref="J139:K139"/>
    <mergeCell ref="H138:I138"/>
    <mergeCell ref="J138:K138"/>
    <mergeCell ref="A140:E140"/>
    <mergeCell ref="F140:S140"/>
    <mergeCell ref="A141:E141"/>
    <mergeCell ref="F141:G141"/>
    <mergeCell ref="H141:I141"/>
    <mergeCell ref="J141:K141"/>
    <mergeCell ref="M141:N141"/>
    <mergeCell ref="R141:S141"/>
    <mergeCell ref="A142:E142"/>
    <mergeCell ref="F142:G142"/>
    <mergeCell ref="H142:I142"/>
    <mergeCell ref="J142:K142"/>
    <mergeCell ref="A143:E143"/>
    <mergeCell ref="F143:G143"/>
    <mergeCell ref="H143:I143"/>
    <mergeCell ref="J143:K143"/>
    <mergeCell ref="M142:N142"/>
    <mergeCell ref="R142:S142"/>
    <mergeCell ref="M143:N143"/>
    <mergeCell ref="R143:S143"/>
    <mergeCell ref="A144:E144"/>
    <mergeCell ref="F144:S144"/>
    <mergeCell ref="A145:E145"/>
    <mergeCell ref="F145:G145"/>
    <mergeCell ref="H145:I145"/>
    <mergeCell ref="J145:K145"/>
    <mergeCell ref="M145:N145"/>
    <mergeCell ref="R145:S145"/>
    <mergeCell ref="A146:E146"/>
    <mergeCell ref="F146:G146"/>
    <mergeCell ref="H146:I146"/>
    <mergeCell ref="J146:K146"/>
    <mergeCell ref="A147:E147"/>
    <mergeCell ref="F147:G147"/>
    <mergeCell ref="H147:I147"/>
    <mergeCell ref="J147:K147"/>
    <mergeCell ref="M146:N146"/>
    <mergeCell ref="R146:S146"/>
    <mergeCell ref="M147:N147"/>
    <mergeCell ref="R147:S147"/>
    <mergeCell ref="A148:E148"/>
    <mergeCell ref="F148:S148"/>
    <mergeCell ref="A149:E149"/>
    <mergeCell ref="F149:G149"/>
    <mergeCell ref="H149:I149"/>
    <mergeCell ref="J149:K149"/>
    <mergeCell ref="M149:N149"/>
    <mergeCell ref="R149:S149"/>
    <mergeCell ref="A150:E150"/>
    <mergeCell ref="F150:G150"/>
    <mergeCell ref="H150:I150"/>
    <mergeCell ref="J150:K150"/>
    <mergeCell ref="A151:E151"/>
    <mergeCell ref="F151:G151"/>
    <mergeCell ref="H151:I151"/>
    <mergeCell ref="J151:K151"/>
    <mergeCell ref="M150:N150"/>
    <mergeCell ref="R150:S150"/>
    <mergeCell ref="M151:N151"/>
    <mergeCell ref="R151:S151"/>
    <mergeCell ref="A152:E152"/>
    <mergeCell ref="F152:S152"/>
    <mergeCell ref="A153:E153"/>
    <mergeCell ref="F153:G153"/>
    <mergeCell ref="H153:I153"/>
    <mergeCell ref="J153:K153"/>
    <mergeCell ref="M153:N153"/>
    <mergeCell ref="R153:S153"/>
    <mergeCell ref="A154:E154"/>
    <mergeCell ref="F154:G154"/>
    <mergeCell ref="H154:I154"/>
    <mergeCell ref="J154:K154"/>
    <mergeCell ref="A155:E155"/>
    <mergeCell ref="F155:G155"/>
    <mergeCell ref="H155:I155"/>
    <mergeCell ref="J155:K155"/>
    <mergeCell ref="M154:N154"/>
    <mergeCell ref="R154:S154"/>
    <mergeCell ref="M155:N155"/>
    <mergeCell ref="R155:S155"/>
    <mergeCell ref="M73:N73"/>
    <mergeCell ref="R73:S73"/>
    <mergeCell ref="M74:N74"/>
    <mergeCell ref="R74:S74"/>
    <mergeCell ref="A75:E75"/>
    <mergeCell ref="F75:G75"/>
    <mergeCell ref="H75:I75"/>
    <mergeCell ref="J75:K75"/>
  </mergeCells>
  <conditionalFormatting sqref="J47:K51 J8:K10 J12:K14 J16:K18 J20:K20 J68:K70 J26:K28 J30:K31 J33:K33 J35:K37 J39:K40 J42:K43 J45:K45 J53:K53 J55:K57 J59:K60 J62:K63 J65:K66 J153:K155 J72:K75 J77:K78 J80:K82 J84:K84 J86:K88 J90:K91 J93:K95 J97:K98 J100:K103 J105:K107 J109:K111 J113:K115 J119:K121 J123:K125 J127:K129 J131:K133 J135:K136 J138:K139 J141:K143 J145:K147 J149:K151 J22:K24 J117:K117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3.5" thickBo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</row>
    <row r="3" spans="1:17" ht="13.5" thickBot="1">
      <c r="A3" s="374" t="s">
        <v>168</v>
      </c>
      <c r="B3" s="375"/>
      <c r="C3" s="375"/>
      <c r="D3" s="375"/>
      <c r="E3" s="375"/>
      <c r="F3" s="376"/>
      <c r="G3" s="379"/>
      <c r="H3" s="380"/>
      <c r="I3" s="380"/>
      <c r="J3" s="380"/>
      <c r="K3" s="380"/>
      <c r="L3" s="380"/>
      <c r="M3" s="381"/>
      <c r="N3" s="377" t="s">
        <v>77</v>
      </c>
      <c r="O3" s="378"/>
      <c r="P3" s="375" t="str">
        <f>'[1]p1'!$H$4</f>
        <v>2009.2</v>
      </c>
      <c r="Q3" s="376"/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7" s="8" customFormat="1" ht="12.75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</row>
    <row r="6" spans="1:17" s="1" customFormat="1" ht="12.75">
      <c r="A6" s="5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20</v>
      </c>
    </row>
    <row r="7" spans="1:17" s="4" customFormat="1" ht="11.25">
      <c r="A7" s="477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</row>
    <row r="8" spans="1:19" s="34" customFormat="1" ht="11.25">
      <c r="A8" s="393" t="str">
        <f>T('[1]p1'!$C$13:$G$13)</f>
        <v>Alciônio Saldanha de Oliveira</v>
      </c>
      <c r="B8" s="394"/>
      <c r="C8" s="394"/>
      <c r="D8" s="394"/>
      <c r="E8" s="416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31"/>
      <c r="S8" s="31"/>
    </row>
    <row r="9" spans="1:17" s="2" customFormat="1" ht="11.25">
      <c r="A9" s="24">
        <f>IF('[1]p1'!$A$406&lt;&gt;0,'[1]p1'!$A$406,"")</f>
      </c>
      <c r="B9" s="24">
        <f>IF('[1]p1'!$B$406&lt;&gt;0,'[1]p1'!$B$406,"")</f>
      </c>
      <c r="C9" s="24">
        <f>IF('[1]p1'!$C$406&lt;&gt;0,'[1]p1'!$C$406,"")</f>
        <v>120</v>
      </c>
      <c r="D9" s="24">
        <f>IF('[1]p1'!$D$406&lt;&gt;0,'[1]p1'!$D$406,"")</f>
        <v>180</v>
      </c>
      <c r="E9" s="24">
        <f>IF('[1]p1'!$E$406&lt;&gt;0,'[1]p1'!$E$406,"")</f>
      </c>
      <c r="F9" s="24">
        <f>IF('[1]p1'!$F$406&lt;&gt;0,'[1]p1'!$F$406,"")</f>
        <v>360</v>
      </c>
      <c r="G9" s="24">
        <f>IF('[1]p1'!$G$406&lt;&gt;0,'[1]p1'!$G$406,"")</f>
      </c>
      <c r="H9" s="24">
        <f>IF('[1]p1'!$H$406&lt;&gt;0,'[1]p1'!$H$406,"")</f>
      </c>
      <c r="I9" s="24">
        <f>IF('[1]p1'!$I$406&lt;&gt;0,'[1]p1'!$I$406,"")</f>
        <v>60</v>
      </c>
      <c r="J9" s="24">
        <f>IF('[1]p1'!$J$406&lt;&gt;0,'[1]p1'!$J$406,"")</f>
      </c>
      <c r="K9" s="24">
        <f>IF('[1]p1'!$K$406&lt;&gt;0,'[1]p1'!$K$406,"")</f>
      </c>
      <c r="L9" s="24">
        <f>IF('[1]p1'!$L$406&lt;&gt;0,'[1]p1'!$L$406,"")</f>
      </c>
      <c r="M9" s="24" t="str">
        <f>IF('[1]p1'!$A$409&lt;&gt;0,'[1]p1'!$A$409," ")</f>
        <v> </v>
      </c>
      <c r="N9" s="24">
        <f>IF('[1]p1'!$B$409&lt;&gt;0,'[1]p1'!$B$409," ")</f>
        <v>110</v>
      </c>
      <c r="O9" s="24">
        <f>IF('[1]p1'!$C$409&lt;&gt;0,'[1]p1'!$C$409," ")</f>
        <v>10</v>
      </c>
      <c r="P9" s="24">
        <f>IF('[1]p1'!$D$409&lt;&gt;0,'[1]p1'!$D$409," ")</f>
        <v>60</v>
      </c>
      <c r="Q9" s="24">
        <f>IF('[1]p1'!$E$409&lt;&gt;0,'[1]p1'!$E$409," ")</f>
        <v>900</v>
      </c>
    </row>
    <row r="10" spans="1:17" s="2" customFormat="1" ht="11.25">
      <c r="A10" s="473"/>
      <c r="B10" s="473"/>
      <c r="C10" s="473"/>
      <c r="D10" s="473"/>
      <c r="E10" s="473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</row>
    <row r="11" spans="1:17" s="34" customFormat="1" ht="11.25">
      <c r="A11" s="417" t="str">
        <f>T('[1]p2'!$C$13:$G$13)</f>
        <v>Alexsandro Bezerra Cavalcanti</v>
      </c>
      <c r="B11" s="417"/>
      <c r="C11" s="417"/>
      <c r="D11" s="417"/>
      <c r="E11" s="417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</row>
    <row r="12" spans="1:17" s="2" customFormat="1" ht="11.25">
      <c r="A12" s="24">
        <f>IF('[1]p2'!$A$406&lt;&gt;0,'[1]p2'!$A$406,"")</f>
      </c>
      <c r="B12" s="24">
        <f>IF('[1]p2'!$B$406&lt;&gt;0,'[1]p2'!$B$406,"")</f>
      </c>
      <c r="C12" s="24">
        <f>IF('[1]p2'!$C$406&lt;&gt;0,'[1]p2'!$C$406,"")</f>
      </c>
      <c r="D12" s="24">
        <f>IF('[1]p2'!$D$406&lt;&gt;0,'[1]p2'!$D$406,"")</f>
        <v>165</v>
      </c>
      <c r="E12" s="24">
        <f>IF('[1]p2'!$E$406&lt;&gt;0,'[1]p2'!$E$406,"")</f>
      </c>
      <c r="F12" s="24">
        <f>IF('[1]p2'!$F$406&lt;&gt;0,'[1]p2'!$F$406,"")</f>
        <v>330</v>
      </c>
      <c r="G12" s="24">
        <f>IF('[1]p2'!$G$406&lt;&gt;0,'[1]p2'!$G$406,"")</f>
      </c>
      <c r="H12" s="24">
        <f>IF('[1]p2'!$H$406&lt;&gt;0,'[1]p2'!$H$406,"")</f>
      </c>
      <c r="I12" s="24">
        <f>IF('[1]p2'!$I$406&lt;&gt;0,'[1]p2'!$I$406,"")</f>
        <v>90</v>
      </c>
      <c r="J12" s="24">
        <f>IF('[1]p2'!$J$406&lt;&gt;0,'[1]p2'!$J$406,"")</f>
      </c>
      <c r="K12" s="24">
        <f>IF('[1]p2'!$K$406&lt;&gt;0,'[1]p2'!$K$406,"")</f>
      </c>
      <c r="L12" s="24">
        <f>IF('[1]p2'!$L$406&lt;&gt;0,'[1]p2'!$L$406,"")</f>
      </c>
      <c r="M12" s="24" t="str">
        <f>IF('[1]p2'!$A$409&lt;&gt;0,'[1]p2'!$A$409," ")</f>
        <v> </v>
      </c>
      <c r="N12" s="24" t="str">
        <f>IF('[1]p2'!$B$409&lt;&gt;0,'[1]p2'!$B$409," ")</f>
        <v> </v>
      </c>
      <c r="O12" s="24" t="str">
        <f>IF('[1]p2'!$C$409&lt;&gt;0,'[1]p2'!$C$409," ")</f>
        <v> </v>
      </c>
      <c r="P12" s="24">
        <f>IF('[1]p2'!$D$409&lt;&gt;0,'[1]p2'!$D$409," ")</f>
        <v>55</v>
      </c>
      <c r="Q12" s="24">
        <f>IF('[1]p2'!$E$409&lt;&gt;0,'[1]p2'!$E$409," ")</f>
        <v>640</v>
      </c>
    </row>
    <row r="13" spans="1:17" s="2" customFormat="1" ht="11.25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</row>
    <row r="14" spans="1:17" s="34" customFormat="1" ht="11.25">
      <c r="A14" s="417" t="str">
        <f>T('[1]p3'!$C$13:$G$13)</f>
        <v>Amanda dos Santos Gomes</v>
      </c>
      <c r="B14" s="417"/>
      <c r="C14" s="417"/>
      <c r="D14" s="417"/>
      <c r="E14" s="417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</row>
    <row r="15" spans="1:17" s="2" customFormat="1" ht="11.25">
      <c r="A15" s="24">
        <f>IF('[1]p3'!$A$406&lt;&gt;0,'[1]p3'!$A$406,"")</f>
        <v>1160</v>
      </c>
      <c r="B15" s="24">
        <f>IF('[1]p3'!$B$406&lt;&gt;0,'[1]p3'!$B$406,"")</f>
      </c>
      <c r="C15" s="24">
        <f>IF('[1]p3'!$C$406&lt;&gt;0,'[1]p3'!$C$406,"")</f>
      </c>
      <c r="D15" s="24">
        <f>IF('[1]p3'!$D$406&lt;&gt;0,'[1]p3'!$D$406,"")</f>
      </c>
      <c r="E15" s="24">
        <f>IF('[1]p3'!$E$406&lt;&gt;0,'[1]p3'!$E$406,"")</f>
      </c>
      <c r="F15" s="24">
        <f>IF('[1]p3'!$F$406&lt;&gt;0,'[1]p3'!$F$406,"")</f>
      </c>
      <c r="G15" s="24">
        <f>IF('[1]p3'!$G$406&lt;&gt;0,'[1]p3'!$G$406,"")</f>
      </c>
      <c r="H15" s="24">
        <f>IF('[1]p3'!$H$406&lt;&gt;0,'[1]p3'!$H$406,"")</f>
      </c>
      <c r="I15" s="24">
        <f>IF('[1]p3'!$I$406&lt;&gt;0,'[1]p3'!$I$406,"")</f>
      </c>
      <c r="J15" s="24">
        <f>IF('[1]p3'!$J$406&lt;&gt;0,'[1]p3'!$J$406,"")</f>
      </c>
      <c r="K15" s="24">
        <f>IF('[1]p3'!$K$406&lt;&gt;0,'[1]p3'!$K$406,"")</f>
      </c>
      <c r="L15" s="24">
        <f>IF('[1]p3'!$L$406&lt;&gt;0,'[1]p3'!$L$406,"")</f>
      </c>
      <c r="M15" s="24" t="str">
        <f>IF('[1]p3'!$A$409&lt;&gt;0,'[1]p3'!$A$409," ")</f>
        <v> </v>
      </c>
      <c r="N15" s="24" t="str">
        <f>IF('[1]p3'!$B$409&lt;&gt;0,'[1]p3'!$B$409," ")</f>
        <v> </v>
      </c>
      <c r="O15" s="24" t="str">
        <f>IF('[1]p3'!$C$409&lt;&gt;0,'[1]p3'!$C$409," ")</f>
        <v> </v>
      </c>
      <c r="P15" s="24" t="str">
        <f>IF('[1]p3'!$D$409&lt;&gt;0,'[1]p3'!$D$409," ")</f>
        <v> </v>
      </c>
      <c r="Q15" s="24">
        <f>IF('[1]p3'!$E$409&lt;&gt;0,'[1]p3'!$E$409," ")</f>
        <v>1160</v>
      </c>
    </row>
    <row r="16" spans="1:17" s="2" customFormat="1" ht="11.25">
      <c r="A16" s="473"/>
      <c r="B16" s="473"/>
      <c r="C16" s="473"/>
      <c r="D16" s="473"/>
      <c r="E16" s="473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</row>
    <row r="17" spans="1:17" s="34" customFormat="1" ht="11.25">
      <c r="A17" s="417" t="str">
        <f>T('[1]p4'!$C$13:$G$13)</f>
        <v>Amauri Araújo Cruz</v>
      </c>
      <c r="B17" s="417"/>
      <c r="C17" s="417"/>
      <c r="D17" s="417"/>
      <c r="E17" s="417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</row>
    <row r="18" spans="1:17" s="2" customFormat="1" ht="11.25">
      <c r="A18" s="24">
        <f>IF('[1]p4'!$A$406&lt;&gt;0,'[1]p4'!$A$406,"")</f>
      </c>
      <c r="B18" s="24">
        <f>IF('[1]p4'!$B$406&lt;&gt;0,'[1]p4'!$B$406,"")</f>
      </c>
      <c r="C18" s="24">
        <f>IF('[1]p4'!$C$406&lt;&gt;0,'[1]p4'!$C$406,"")</f>
      </c>
      <c r="D18" s="24">
        <f>IF('[1]p4'!$D$406&lt;&gt;0,'[1]p4'!$D$406,"")</f>
        <v>210</v>
      </c>
      <c r="E18" s="24">
        <f>IF('[1]p4'!$E$406&lt;&gt;0,'[1]p4'!$E$406,"")</f>
      </c>
      <c r="F18" s="24">
        <f>IF('[1]p4'!$F$406&lt;&gt;0,'[1]p4'!$F$406,"")</f>
        <v>420</v>
      </c>
      <c r="G18" s="24">
        <f>IF('[1]p4'!$G$406&lt;&gt;0,'[1]p4'!$G$406,"")</f>
        <v>30</v>
      </c>
      <c r="H18" s="24">
        <f>IF('[1]p4'!$H$406&lt;&gt;0,'[1]p4'!$H$406,"")</f>
      </c>
      <c r="I18" s="24">
        <f>IF('[1]p4'!$I$406&lt;&gt;0,'[1]p4'!$I$406,"")</f>
      </c>
      <c r="J18" s="24">
        <f>IF('[1]p4'!$J$406&lt;&gt;0,'[1]p4'!$J$406,"")</f>
      </c>
      <c r="K18" s="24">
        <f>IF('[1]p4'!$K$406&lt;&gt;0,'[1]p4'!$K$406,"")</f>
      </c>
      <c r="L18" s="24">
        <f>IF('[1]p4'!$L$406&lt;&gt;0,'[1]p4'!$L$406,"")</f>
      </c>
      <c r="M18" s="24" t="str">
        <f>IF('[1]p4'!$A$409&lt;&gt;0,'[1]p4'!$A$409," ")</f>
        <v> </v>
      </c>
      <c r="N18" s="24">
        <f>IF('[1]p4'!$B$409&lt;&gt;0,'[1]p4'!$B$409," ")</f>
        <v>90</v>
      </c>
      <c r="O18" s="24">
        <f>IF('[1]p4'!$C$409&lt;&gt;0,'[1]p4'!$C$409," ")</f>
        <v>10</v>
      </c>
      <c r="P18" s="24" t="str">
        <f>IF('[1]p4'!$D$409&lt;&gt;0,'[1]p4'!$D$409," ")</f>
        <v> </v>
      </c>
      <c r="Q18" s="24">
        <f>IF('[1]p4'!$E$409&lt;&gt;0,'[1]p4'!$E$409," ")</f>
        <v>760</v>
      </c>
    </row>
    <row r="19" spans="1:17" s="2" customFormat="1" ht="11.25">
      <c r="A19" s="473"/>
      <c r="B19" s="473"/>
      <c r="C19" s="473"/>
      <c r="D19" s="473"/>
      <c r="E19" s="473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</row>
    <row r="20" spans="1:17" s="34" customFormat="1" ht="11.25">
      <c r="A20" s="417" t="str">
        <f>T('[1]p5'!$C$13:$G$13)</f>
        <v>Ana Cristina Brandão da Rocha</v>
      </c>
      <c r="B20" s="417"/>
      <c r="C20" s="417"/>
      <c r="D20" s="417"/>
      <c r="E20" s="417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</row>
    <row r="21" spans="1:17" s="2" customFormat="1" ht="11.25">
      <c r="A21" s="24">
        <f>IF('[1]p5'!$A$406&lt;&gt;0,'[1]p5'!$A$406,"")</f>
      </c>
      <c r="B21" s="24">
        <f>IF('[1]p5'!$B$406&lt;&gt;0,'[1]p5'!$B$406,"")</f>
      </c>
      <c r="C21" s="24">
        <f>IF('[1]p5'!$C$406&lt;&gt;0,'[1]p5'!$C$406,"")</f>
      </c>
      <c r="D21" s="24">
        <f>IF('[1]p5'!$D$406&lt;&gt;0,'[1]p5'!$D$406,"")</f>
        <v>45</v>
      </c>
      <c r="E21" s="24">
        <f>IF('[1]p5'!$E$406&lt;&gt;0,'[1]p5'!$E$406,"")</f>
      </c>
      <c r="F21" s="24">
        <f>IF('[1]p5'!$F$406&lt;&gt;0,'[1]p5'!$F$406,"")</f>
        <v>60</v>
      </c>
      <c r="G21" s="24">
        <f>IF('[1]p5'!$G$406&lt;&gt;0,'[1]p5'!$G$406,"")</f>
      </c>
      <c r="H21" s="24">
        <f>IF('[1]p5'!$H$406&lt;&gt;0,'[1]p5'!$H$406,"")</f>
      </c>
      <c r="I21" s="24">
        <f>IF('[1]p5'!$I$406&lt;&gt;0,'[1]p5'!$I$406,"")</f>
      </c>
      <c r="J21" s="24">
        <f>IF('[1]p5'!$J$406&lt;&gt;0,'[1]p5'!$J$406,"")</f>
      </c>
      <c r="K21" s="24">
        <f>IF('[1]p5'!$K$406&lt;&gt;0,'[1]p5'!$K$406,"")</f>
      </c>
      <c r="L21" s="24">
        <f>IF('[1]p5'!$L$406&lt;&gt;0,'[1]p5'!$L$406,"")</f>
        <v>24</v>
      </c>
      <c r="M21" s="24" t="str">
        <f>IF('[1]p5'!$A$409&lt;&gt;0,'[1]p5'!$A$409," ")</f>
        <v> </v>
      </c>
      <c r="N21" s="24" t="str">
        <f>IF('[1]p5'!$B$409&lt;&gt;0,'[1]p5'!$B$409," ")</f>
        <v> </v>
      </c>
      <c r="O21" s="24" t="str">
        <f>IF('[1]p5'!$C$409&lt;&gt;0,'[1]p5'!$C$409," ")</f>
        <v> </v>
      </c>
      <c r="P21" s="24" t="str">
        <f>IF('[1]p5'!$D$409&lt;&gt;0,'[1]p5'!$D$409," ")</f>
        <v> </v>
      </c>
      <c r="Q21" s="24">
        <f>IF('[1]p5'!$E$409&lt;&gt;0,'[1]p5'!$E$409," ")</f>
        <v>129</v>
      </c>
    </row>
    <row r="22" spans="1:17" s="2" customFormat="1" ht="11.25">
      <c r="A22" s="472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</row>
    <row r="23" spans="1:17" s="34" customFormat="1" ht="11.25">
      <c r="A23" s="393" t="str">
        <f>T('[1]p6'!$C$13:$G$13)</f>
        <v>Angelo Roncalli Furtado de Holanda</v>
      </c>
      <c r="B23" s="394"/>
      <c r="C23" s="394"/>
      <c r="D23" s="394"/>
      <c r="E23" s="416"/>
      <c r="F23" s="470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</row>
    <row r="24" spans="1:17" s="2" customFormat="1" ht="11.25">
      <c r="A24" s="24">
        <f>IF('[1]p6'!$A$406&lt;&gt;0,'[1]p6'!$A$406,"")</f>
      </c>
      <c r="B24" s="24">
        <f>IF('[1]p6'!$B$406&lt;&gt;0,'[1]p6'!$B$406,"")</f>
      </c>
      <c r="C24" s="24">
        <f>IF('[1]p6'!$C$406&lt;&gt;0,'[1]p6'!$C$406,"")</f>
        <v>135</v>
      </c>
      <c r="D24" s="24">
        <f>IF('[1]p6'!$D$406&lt;&gt;0,'[1]p6'!$D$406,"")</f>
        <v>158</v>
      </c>
      <c r="E24" s="24">
        <f>IF('[1]p6'!$E$406&lt;&gt;0,'[1]p6'!$E$406,"")</f>
      </c>
      <c r="F24" s="24">
        <f>IF('[1]p6'!$F$406&lt;&gt;0,'[1]p6'!$F$406,"")</f>
        <v>220</v>
      </c>
      <c r="G24" s="24">
        <f>IF('[1]p6'!$G$406&lt;&gt;0,'[1]p6'!$G$406,"")</f>
        <v>45</v>
      </c>
      <c r="H24" s="24">
        <f>IF('[1]p6'!$H$406&lt;&gt;0,'[1]p6'!$H$406,"")</f>
        <v>60</v>
      </c>
      <c r="I24" s="24">
        <f>IF('[1]p6'!$I$406&lt;&gt;0,'[1]p6'!$I$406,"")</f>
      </c>
      <c r="J24" s="24">
        <f>IF('[1]p6'!$J$406&lt;&gt;0,'[1]p6'!$J$406,"")</f>
      </c>
      <c r="K24" s="24">
        <f>IF('[1]p6'!$K$406&lt;&gt;0,'[1]p6'!$K$406,"")</f>
      </c>
      <c r="L24" s="24">
        <f>IF('[1]p6'!$L$406&lt;&gt;0,'[1]p6'!$L$406,"")</f>
        <v>30</v>
      </c>
      <c r="M24" s="24" t="str">
        <f>IF('[1]p6'!$A$409&lt;&gt;0,'[1]p6'!$A$409," ")</f>
        <v> </v>
      </c>
      <c r="N24" s="24" t="str">
        <f>IF('[1]p6'!$B$409&lt;&gt;0,'[1]p6'!$B$409," ")</f>
        <v> </v>
      </c>
      <c r="O24" s="24" t="str">
        <f>IF('[1]p6'!$C$409&lt;&gt;0,'[1]p6'!$C$409," ")</f>
        <v> </v>
      </c>
      <c r="P24" s="24">
        <f>IF('[1]p6'!$D$409&lt;&gt;0,'[1]p6'!$D$409," ")</f>
        <v>200</v>
      </c>
      <c r="Q24" s="24">
        <f>IF('[1]p6'!$E$409&lt;&gt;0,'[1]p6'!$E$409," ")</f>
        <v>848</v>
      </c>
    </row>
    <row r="25" spans="1:17" s="2" customFormat="1" ht="11.25">
      <c r="A25" s="472"/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</row>
    <row r="26" spans="1:17" s="34" customFormat="1" ht="11.25">
      <c r="A26" s="393" t="str">
        <f>T('[1]p7'!$C$13:$G$13)</f>
        <v>Antônio José da Silva</v>
      </c>
      <c r="B26" s="394"/>
      <c r="C26" s="394"/>
      <c r="D26" s="394"/>
      <c r="E26" s="416"/>
      <c r="F26" s="470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</row>
    <row r="27" spans="1:17" s="2" customFormat="1" ht="11.25">
      <c r="A27" s="24">
        <f>IF('[1]p7'!$A$406&lt;&gt;0,'[1]p7'!$A$406,"")</f>
      </c>
      <c r="B27" s="24">
        <f>IF('[1]p7'!$B$406&lt;&gt;0,'[1]p7'!$B$406,"")</f>
      </c>
      <c r="C27" s="24">
        <f>IF('[1]p7'!$C$406&lt;&gt;0,'[1]p7'!$C$406,"")</f>
      </c>
      <c r="D27" s="24">
        <f>IF('[1]p7'!$D$406&lt;&gt;0,'[1]p7'!$D$406,"")</f>
        <v>140</v>
      </c>
      <c r="E27" s="24">
        <f>IF('[1]p7'!$E$406&lt;&gt;0,'[1]p7'!$E$406,"")</f>
      </c>
      <c r="F27" s="24">
        <f>IF('[1]p7'!$F$406&lt;&gt;0,'[1]p7'!$F$406,"")</f>
        <v>100</v>
      </c>
      <c r="G27" s="24">
        <f>IF('[1]p7'!$G$406&lt;&gt;0,'[1]p7'!$G$406,"")</f>
      </c>
      <c r="H27" s="24">
        <f>IF('[1]p7'!$H$406&lt;&gt;0,'[1]p7'!$H$406,"")</f>
      </c>
      <c r="I27" s="24">
        <f>IF('[1]p7'!$I$406&lt;&gt;0,'[1]p7'!$I$406,"")</f>
      </c>
      <c r="J27" s="24">
        <f>IF('[1]p7'!$J$406&lt;&gt;0,'[1]p7'!$J$406,"")</f>
        <v>40</v>
      </c>
      <c r="K27" s="24">
        <f>IF('[1]p7'!$K$406&lt;&gt;0,'[1]p7'!$K$406,"")</f>
        <v>20</v>
      </c>
      <c r="L27" s="24">
        <f>IF('[1]p7'!$L$406&lt;&gt;0,'[1]p7'!$L$406,"")</f>
        <v>12</v>
      </c>
      <c r="M27" s="24">
        <f>IF('[1]p7'!$A$409&lt;&gt;0,'[1]p7'!$A$409," ")</f>
        <v>500</v>
      </c>
      <c r="N27" s="24">
        <f>IF('[1]p7'!$B$409&lt;&gt;0,'[1]p7'!$B$409," ")</f>
        <v>4</v>
      </c>
      <c r="O27" s="24" t="str">
        <f>IF('[1]p7'!$C$409&lt;&gt;0,'[1]p7'!$C$409," ")</f>
        <v> </v>
      </c>
      <c r="P27" s="24" t="str">
        <f>IF('[1]p7'!$D$409&lt;&gt;0,'[1]p7'!$D$409," ")</f>
        <v> </v>
      </c>
      <c r="Q27" s="24">
        <f>IF('[1]p7'!$E$409&lt;&gt;0,'[1]p7'!$E$409," ")</f>
        <v>816</v>
      </c>
    </row>
    <row r="28" spans="1:17" s="2" customFormat="1" ht="11.25">
      <c r="A28" s="472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</row>
    <row r="29" spans="1:17" s="34" customFormat="1" ht="11.25">
      <c r="A29" s="393" t="str">
        <f>T('[1]p8'!$C$13:$G$13)</f>
        <v>Antônio Pereira Brandão Júnior</v>
      </c>
      <c r="B29" s="394"/>
      <c r="C29" s="394"/>
      <c r="D29" s="394"/>
      <c r="E29" s="416"/>
      <c r="F29" s="470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</row>
    <row r="30" spans="1:17" s="2" customFormat="1" ht="11.25">
      <c r="A30" s="24">
        <f>IF('[1]p8'!$A$406&lt;&gt;0,'[1]p8'!$A$406,"")</f>
      </c>
      <c r="B30" s="24">
        <f>IF('[1]p8'!$B$406&lt;&gt;0,'[1]p8'!$B$406,"")</f>
      </c>
      <c r="C30" s="24">
        <f>IF('[1]p8'!$C$406&lt;&gt;0,'[1]p8'!$C$406,"")</f>
        <v>170</v>
      </c>
      <c r="D30" s="24">
        <f>IF('[1]p8'!$D$406&lt;&gt;0,'[1]p8'!$D$406,"")</f>
        <v>120</v>
      </c>
      <c r="E30" s="24">
        <f>IF('[1]p8'!$E$406&lt;&gt;0,'[1]p8'!$E$406,"")</f>
        <v>120</v>
      </c>
      <c r="F30" s="24">
        <f>IF('[1]p8'!$F$406&lt;&gt;0,'[1]p8'!$F$406,"")</f>
        <v>120</v>
      </c>
      <c r="G30" s="24">
        <f>IF('[1]p8'!$G$406&lt;&gt;0,'[1]p8'!$G$406,"")</f>
      </c>
      <c r="H30" s="24">
        <f>IF('[1]p8'!$H$406&lt;&gt;0,'[1]p8'!$H$406,"")</f>
        <v>60</v>
      </c>
      <c r="I30" s="24">
        <f>IF('[1]p8'!$I$406&lt;&gt;0,'[1]p8'!$I$406,"")</f>
      </c>
      <c r="J30" s="24">
        <f>IF('[1]p8'!$J$406&lt;&gt;0,'[1]p8'!$J$406,"")</f>
      </c>
      <c r="K30" s="24">
        <f>IF('[1]p8'!$K$406&lt;&gt;0,'[1]p8'!$K$406,"")</f>
      </c>
      <c r="L30" s="24">
        <f>IF('[1]p8'!$L$406&lt;&gt;0,'[1]p8'!$L$406,"")</f>
        <v>34</v>
      </c>
      <c r="M30" s="24" t="str">
        <f>IF('[1]p8'!$A$409&lt;&gt;0,'[1]p8'!$A$409," ")</f>
        <v> </v>
      </c>
      <c r="N30" s="24">
        <f>IF('[1]p8'!$B$409&lt;&gt;0,'[1]p8'!$B$409," ")</f>
        <v>80</v>
      </c>
      <c r="O30" s="24">
        <f>IF('[1]p8'!$C$409&lt;&gt;0,'[1]p8'!$C$409," ")</f>
        <v>12</v>
      </c>
      <c r="P30" s="24">
        <f>IF('[1]p8'!$D$409&lt;&gt;0,'[1]p8'!$D$409," ")</f>
        <v>54</v>
      </c>
      <c r="Q30" s="24">
        <f>IF('[1]p8'!$E$409&lt;&gt;0,'[1]p8'!$E$409," ")</f>
        <v>770</v>
      </c>
    </row>
    <row r="31" spans="1:17" s="2" customFormat="1" ht="11.25">
      <c r="A31" s="472"/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</row>
    <row r="32" spans="1:17" s="34" customFormat="1" ht="11.25">
      <c r="A32" s="382" t="str">
        <f>T('[1]p9'!$C$13:$G$13)</f>
        <v>Aparecido Jesuino de Souza</v>
      </c>
      <c r="B32" s="394"/>
      <c r="C32" s="394"/>
      <c r="D32" s="394"/>
      <c r="E32" s="416"/>
      <c r="F32" s="470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</row>
    <row r="33" spans="1:17" s="2" customFormat="1" ht="11.25">
      <c r="A33" s="43">
        <f>IF('[1]p9'!$A$406&lt;&gt;0,'[1]p9'!$A$406,"")</f>
      </c>
      <c r="B33" s="24">
        <f>IF('[1]p9'!$B$406&lt;&gt;0,'[1]p9'!$B$406,"")</f>
      </c>
      <c r="C33" s="24">
        <f>IF('[1]p9'!$C$406&lt;&gt;0,'[1]p9'!$C$406,"")</f>
      </c>
      <c r="D33" s="24">
        <f>IF('[1]p9'!$D$406&lt;&gt;0,'[1]p9'!$D$406,"")</f>
        <v>60</v>
      </c>
      <c r="E33" s="24">
        <f>IF('[1]p9'!$E$406&lt;&gt;0,'[1]p9'!$E$406,"")</f>
        <v>60</v>
      </c>
      <c r="F33" s="24">
        <f>IF('[1]p9'!$F$406&lt;&gt;0,'[1]p9'!$F$406,"")</f>
        <v>180</v>
      </c>
      <c r="G33" s="24">
        <f>IF('[1]p9'!$G$406&lt;&gt;0,'[1]p9'!$G$406,"")</f>
      </c>
      <c r="H33" s="24">
        <f>IF('[1]p9'!$H$406&lt;&gt;0,'[1]p9'!$H$406,"")</f>
        <v>150</v>
      </c>
      <c r="I33" s="24">
        <f>IF('[1]p9'!$I$406&lt;&gt;0,'[1]p9'!$I$406,"")</f>
        <v>230</v>
      </c>
      <c r="J33" s="24">
        <f>IF('[1]p9'!$J$406&lt;&gt;0,'[1]p9'!$J$406,"")</f>
      </c>
      <c r="K33" s="24">
        <f>IF('[1]p9'!$K$406&lt;&gt;0,'[1]p9'!$K$406,"")</f>
      </c>
      <c r="L33" s="24">
        <f>IF('[1]p9'!$L$406&lt;&gt;0,'[1]p9'!$L$406,"")</f>
        <v>40</v>
      </c>
      <c r="M33" s="24">
        <f>IF('[1]p9'!$A$409&lt;&gt;0,'[1]p9'!$A$409," ")</f>
        <v>100</v>
      </c>
      <c r="N33" s="24">
        <f>IF('[1]p9'!$B$409&lt;&gt;0,'[1]p9'!$B$409," ")</f>
        <v>60</v>
      </c>
      <c r="O33" s="24" t="str">
        <f>IF('[1]p9'!$C$409&lt;&gt;0,'[1]p9'!$C$409," ")</f>
        <v> </v>
      </c>
      <c r="P33" s="24">
        <f>IF('[1]p9'!$D$409&lt;&gt;0,'[1]p9'!$D$409," ")</f>
        <v>100</v>
      </c>
      <c r="Q33" s="24">
        <f>IF('[1]p9'!$E$409&lt;&gt;0,'[1]p9'!$E$409," ")</f>
        <v>980</v>
      </c>
    </row>
    <row r="34" spans="1:17" s="2" customFormat="1" ht="11.25">
      <c r="A34" s="472"/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</row>
    <row r="35" spans="1:17" s="34" customFormat="1" ht="11.25">
      <c r="A35" s="382" t="str">
        <f>T('[1]p10'!$C$13:$G$13)</f>
        <v>Areli Mesquita da Silva</v>
      </c>
      <c r="B35" s="383"/>
      <c r="C35" s="383"/>
      <c r="D35" s="383"/>
      <c r="E35" s="384"/>
      <c r="F35" s="470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</row>
    <row r="36" spans="1:17" s="2" customFormat="1" ht="11.25">
      <c r="A36" s="43">
        <f>IF('[1]p10'!$A$406&lt;&gt;0,'[1]p10'!$A$406,"")</f>
      </c>
      <c r="B36" s="43">
        <f>IF('[1]p10'!$B$406&lt;&gt;0,'[1]p10'!$B$406,"")</f>
      </c>
      <c r="C36" s="43">
        <f>IF('[1]p10'!$C$406&lt;&gt;0,'[1]p10'!$C$406,"")</f>
      </c>
      <c r="D36" s="43">
        <f>IF('[1]p10'!$D$406&lt;&gt;0,'[1]p10'!$D$406,"")</f>
        <v>225</v>
      </c>
      <c r="E36" s="43">
        <f>IF('[1]p10'!$E$406&lt;&gt;0,'[1]p10'!$E$406,"")</f>
      </c>
      <c r="F36" s="24">
        <f>IF('[1]p10'!$F$406&lt;&gt;0,'[1]p10'!$F$406,"")</f>
        <v>225</v>
      </c>
      <c r="G36" s="24">
        <f>IF('[1]p10'!$G$406&lt;&gt;0,'[1]p10'!$G$406,"")</f>
      </c>
      <c r="H36" s="24">
        <f>IF('[1]p10'!$H$406&lt;&gt;0,'[1]p10'!$H$406,"")</f>
      </c>
      <c r="I36" s="24">
        <f>IF('[1]p10'!$I$406&lt;&gt;0,'[1]p10'!$I$406,"")</f>
        <v>60</v>
      </c>
      <c r="J36" s="24">
        <f>IF('[1]p10'!$J$406&lt;&gt;0,'[1]p10'!$J$406,"")</f>
      </c>
      <c r="K36" s="24">
        <f>IF('[1]p10'!$K$406&lt;&gt;0,'[1]p10'!$K$406,"")</f>
      </c>
      <c r="L36" s="24">
        <f>IF('[1]p10'!$L$406&lt;&gt;0,'[1]p10'!$L$406,"")</f>
      </c>
      <c r="M36" s="24" t="str">
        <f>IF('[1]p10'!$A$409&lt;&gt;0,'[1]p10'!$A$409," ")</f>
        <v> </v>
      </c>
      <c r="N36" s="24" t="str">
        <f>IF('[1]p10'!$B$409&lt;&gt;0,'[1]p10'!$B$409," ")</f>
        <v> </v>
      </c>
      <c r="O36" s="24" t="str">
        <f>IF('[1]p10'!$C$409&lt;&gt;0,'[1]p10'!$C$409," ")</f>
        <v> </v>
      </c>
      <c r="P36" s="24" t="str">
        <f>IF('[1]p10'!$D$409&lt;&gt;0,'[1]p10'!$D$409," ")</f>
        <v> </v>
      </c>
      <c r="Q36" s="24">
        <f>IF('[1]p10'!$E$409&lt;&gt;0,'[1]p10'!$E$409," ")</f>
        <v>510</v>
      </c>
    </row>
    <row r="37" spans="1:17" s="2" customFormat="1" ht="11.25">
      <c r="A37" s="472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</row>
    <row r="38" spans="1:17" s="34" customFormat="1" ht="11.25">
      <c r="A38" s="382" t="str">
        <f>T('[1]p11'!$C$13:$G$13)</f>
        <v>Bráulio Maia Junior</v>
      </c>
      <c r="B38" s="383"/>
      <c r="C38" s="383"/>
      <c r="D38" s="383"/>
      <c r="E38" s="384"/>
      <c r="F38" s="470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</row>
    <row r="39" spans="1:17" s="2" customFormat="1" ht="11.25">
      <c r="A39" s="43">
        <f>IF('[1]p11'!$A$406&lt;&gt;0,'[1]p11'!$A$406,"")</f>
      </c>
      <c r="B39" s="43">
        <f>IF('[1]p11'!$B$406&lt;&gt;0,'[1]p11'!$B$406,"")</f>
      </c>
      <c r="C39" s="43">
        <f>IF('[1]p11'!$C$406&lt;&gt;0,'[1]p11'!$C$406,"")</f>
      </c>
      <c r="D39" s="43">
        <f>IF('[1]p11'!$D$406&lt;&gt;0,'[1]p11'!$D$406,"")</f>
        <v>120</v>
      </c>
      <c r="E39" s="43">
        <f>IF('[1]p11'!$E$406&lt;&gt;0,'[1]p11'!$E$406,"")</f>
      </c>
      <c r="F39" s="24">
        <f>IF('[1]p11'!$F$406&lt;&gt;0,'[1]p11'!$F$406,"")</f>
        <v>120</v>
      </c>
      <c r="G39" s="24">
        <f>IF('[1]p11'!$G$406&lt;&gt;0,'[1]p11'!$G$406,"")</f>
      </c>
      <c r="H39" s="24">
        <f>IF('[1]p11'!$H$406&lt;&gt;0,'[1]p11'!$H$406,"")</f>
        <v>150</v>
      </c>
      <c r="I39" s="24">
        <f>IF('[1]p11'!$I$406&lt;&gt;0,'[1]p11'!$I$406,"")</f>
        <v>150</v>
      </c>
      <c r="J39" s="24">
        <f>IF('[1]p11'!$J$406&lt;&gt;0,'[1]p11'!$J$406,"")</f>
      </c>
      <c r="K39" s="24">
        <f>IF('[1]p11'!$K$406&lt;&gt;0,'[1]p11'!$K$406,"")</f>
      </c>
      <c r="L39" s="24">
        <f>IF('[1]p11'!$L$406&lt;&gt;0,'[1]p11'!$L$406,"")</f>
      </c>
      <c r="M39" s="24">
        <f>IF('[1]p11'!$A$409&lt;&gt;0,'[1]p11'!$A$409," ")</f>
        <v>400</v>
      </c>
      <c r="N39" s="24" t="str">
        <f>IF('[1]p11'!$B$409&lt;&gt;0,'[1]p11'!$B$409," ")</f>
        <v> </v>
      </c>
      <c r="O39" s="24" t="str">
        <f>IF('[1]p11'!$C$409&lt;&gt;0,'[1]p11'!$C$409," ")</f>
        <v> </v>
      </c>
      <c r="P39" s="24">
        <f>IF('[1]p11'!$D$409&lt;&gt;0,'[1]p11'!$D$409," ")</f>
        <v>40</v>
      </c>
      <c r="Q39" s="24">
        <f>IF('[1]p11'!$E$409&lt;&gt;0,'[1]p11'!$E$409," ")</f>
        <v>980</v>
      </c>
    </row>
    <row r="40" spans="1:17" s="2" customFormat="1" ht="11.25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</row>
    <row r="41" spans="1:17" s="2" customFormat="1" ht="11.25">
      <c r="A41" s="382" t="str">
        <f>T('[1]p12'!$C$13:$G$13)</f>
        <v>Claudianor Oliveira Alves</v>
      </c>
      <c r="B41" s="383"/>
      <c r="C41" s="383"/>
      <c r="D41" s="383"/>
      <c r="E41" s="384"/>
      <c r="F41" s="470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</row>
    <row r="42" spans="1:17" s="2" customFormat="1" ht="11.25">
      <c r="A42" s="43">
        <f>IF('[1]p12'!$A$406&lt;&gt;0,'[1]p12'!$A$406,"")</f>
      </c>
      <c r="B42" s="43">
        <f>IF('[1]p12'!$B$406&lt;&gt;0,'[1]p12'!$B$406,"")</f>
      </c>
      <c r="C42" s="43">
        <f>IF('[1]p12'!$C$406&lt;&gt;0,'[1]p12'!$C$406,"")</f>
      </c>
      <c r="D42" s="43">
        <f>IF('[1]p12'!$D$406&lt;&gt;0,'[1]p12'!$D$406,"")</f>
      </c>
      <c r="E42" s="43">
        <f>IF('[1]p12'!$E$406&lt;&gt;0,'[1]p12'!$E$406,"")</f>
        <v>4</v>
      </c>
      <c r="F42" s="24">
        <f>IF('[1]p12'!$F$406&lt;&gt;0,'[1]p12'!$F$406,"")</f>
        <v>4</v>
      </c>
      <c r="G42" s="24">
        <f>IF('[1]p12'!$G$406&lt;&gt;0,'[1]p12'!$G$406,"")</f>
      </c>
      <c r="H42" s="24">
        <f>IF('[1]p12'!$H$406&lt;&gt;0,'[1]p12'!$H$406,"")</f>
        <v>180</v>
      </c>
      <c r="I42" s="24">
        <f>IF('[1]p12'!$I$406&lt;&gt;0,'[1]p12'!$I$406,"")</f>
        <v>90</v>
      </c>
      <c r="J42" s="24">
        <f>IF('[1]p12'!$J$406&lt;&gt;0,'[1]p12'!$J$406,"")</f>
      </c>
      <c r="K42" s="24">
        <f>IF('[1]p12'!$K$406&lt;&gt;0,'[1]p12'!$K$406,"")</f>
      </c>
      <c r="L42" s="24">
        <f>IF('[1]p12'!$L$406&lt;&gt;0,'[1]p12'!$L$406,"")</f>
        <v>10</v>
      </c>
      <c r="M42" s="24">
        <f>IF('[1]p12'!$A$409&lt;&gt;0,'[1]p12'!$A$409," ")</f>
        <v>600</v>
      </c>
      <c r="N42" s="24">
        <f>IF('[1]p12'!$B$409&lt;&gt;0,'[1]p12'!$B$409," ")</f>
        <v>80</v>
      </c>
      <c r="O42" s="24" t="str">
        <f>IF('[1]p12'!$C$409&lt;&gt;0,'[1]p12'!$C$409," ")</f>
        <v> </v>
      </c>
      <c r="P42" s="24">
        <f>IF('[1]p12'!$D$409&lt;&gt;0,'[1]p12'!$D$409," ")</f>
        <v>40</v>
      </c>
      <c r="Q42" s="24">
        <f>IF('[1]p12'!$E$409&lt;&gt;0,'[1]p12'!$E$409," ")</f>
        <v>1008</v>
      </c>
    </row>
    <row r="43" spans="1:17" s="2" customFormat="1" ht="11.25">
      <c r="A43" s="472"/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</row>
    <row r="44" spans="1:17" s="2" customFormat="1" ht="11.25">
      <c r="A44" s="382" t="str">
        <f>T('[1]p13'!$C$13:$G$13)</f>
        <v>Daniel Cordeiro de Morais Filho</v>
      </c>
      <c r="B44" s="383"/>
      <c r="C44" s="383"/>
      <c r="D44" s="383"/>
      <c r="E44" s="384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</row>
    <row r="45" spans="1:17" s="2" customFormat="1" ht="11.25">
      <c r="A45" s="43">
        <f>IF('[1]p13'!$A$406&lt;&gt;0,'[1]p13'!$A$406,"")</f>
      </c>
      <c r="B45" s="43">
        <f>IF('[1]p13'!$B$406&lt;&gt;0,'[1]p13'!$B$406,"")</f>
      </c>
      <c r="C45" s="43">
        <f>IF('[1]p13'!$C$406&lt;&gt;0,'[1]p13'!$C$406,"")</f>
      </c>
      <c r="D45" s="43">
        <f>IF('[1]p13'!$D$406&lt;&gt;0,'[1]p13'!$D$406,"")</f>
        <v>120</v>
      </c>
      <c r="E45" s="43">
        <f>IF('[1]p13'!$E$406&lt;&gt;0,'[1]p13'!$E$406,"")</f>
      </c>
      <c r="F45" s="24">
        <f>IF('[1]p13'!$F$406&lt;&gt;0,'[1]p13'!$F$406,"")</f>
        <v>240</v>
      </c>
      <c r="G45" s="24">
        <f>IF('[1]p13'!$G$406&lt;&gt;0,'[1]p13'!$G$406,"")</f>
        <v>160</v>
      </c>
      <c r="H45" s="24">
        <f>IF('[1]p13'!$H$406&lt;&gt;0,'[1]p13'!$H$406,"")</f>
        <v>150</v>
      </c>
      <c r="I45" s="24">
        <f>IF('[1]p13'!$I$406&lt;&gt;0,'[1]p13'!$I$406,"")</f>
        <v>30</v>
      </c>
      <c r="J45" s="24">
        <f>IF('[1]p13'!$J$406&lt;&gt;0,'[1]p13'!$J$406,"")</f>
      </c>
      <c r="K45" s="24">
        <f>IF('[1]p13'!$K$406&lt;&gt;0,'[1]p13'!$K$406,"")</f>
      </c>
      <c r="L45" s="24">
        <f>IF('[1]p13'!$L$406&lt;&gt;0,'[1]p13'!$L$406,"")</f>
        <v>3</v>
      </c>
      <c r="M45" s="24" t="str">
        <f>IF('[1]p13'!$A$409&lt;&gt;0,'[1]p13'!$A$409," ")</f>
        <v> </v>
      </c>
      <c r="N45" s="24">
        <f>IF('[1]p13'!$B$409&lt;&gt;0,'[1]p13'!$B$409," ")</f>
        <v>45</v>
      </c>
      <c r="O45" s="24">
        <f>IF('[1]p13'!$C$409&lt;&gt;0,'[1]p13'!$C$409," ")</f>
        <v>20</v>
      </c>
      <c r="P45" s="24">
        <f>IF('[1]p13'!$D$409&lt;&gt;0,'[1]p13'!$D$409," ")</f>
        <v>120</v>
      </c>
      <c r="Q45" s="24">
        <f>IF('[1]p13'!$E$409&lt;&gt;0,'[1]p13'!$E$409," ")</f>
        <v>888</v>
      </c>
    </row>
    <row r="46" spans="1:17" s="2" customFormat="1" ht="11.25">
      <c r="A46" s="472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</row>
    <row r="47" spans="1:17" s="2" customFormat="1" ht="11.25">
      <c r="A47" s="382" t="str">
        <f>T('[1]p14'!$C$13:$G$13)</f>
        <v>Diogo de Santana Germano</v>
      </c>
      <c r="B47" s="383"/>
      <c r="C47" s="383"/>
      <c r="D47" s="383"/>
      <c r="E47" s="384"/>
      <c r="F47" s="470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</row>
    <row r="48" spans="1:17" s="2" customFormat="1" ht="11.25">
      <c r="A48" s="43">
        <f>IF('[1]p14'!$A$406&lt;&gt;0,'[1]p14'!$A$406,"")</f>
      </c>
      <c r="B48" s="43">
        <f>IF('[1]p14'!$B$406&lt;&gt;0,'[1]p14'!$B$406,"")</f>
      </c>
      <c r="C48" s="43">
        <f>IF('[1]p14'!$C$406&lt;&gt;0,'[1]p14'!$C$406,"")</f>
      </c>
      <c r="D48" s="43">
        <f>IF('[1]p14'!$D$406&lt;&gt;0,'[1]p14'!$D$406,"")</f>
        <v>60</v>
      </c>
      <c r="E48" s="43">
        <f>IF('[1]p14'!$E$406&lt;&gt;0,'[1]p14'!$E$406,"")</f>
      </c>
      <c r="F48" s="24">
        <f>IF('[1]p14'!$F$406&lt;&gt;0,'[1]p14'!$F$406,"")</f>
        <v>60</v>
      </c>
      <c r="G48" s="24">
        <f>IF('[1]p14'!$G$406&lt;&gt;0,'[1]p14'!$G$406,"")</f>
      </c>
      <c r="H48" s="24">
        <f>IF('[1]p14'!$H$406&lt;&gt;0,'[1]p14'!$H$406,"")</f>
      </c>
      <c r="I48" s="24">
        <f>IF('[1]p14'!$I$406&lt;&gt;0,'[1]p14'!$I$406,"")</f>
      </c>
      <c r="J48" s="24">
        <f>IF('[1]p14'!$J$406&lt;&gt;0,'[1]p14'!$J$406,"")</f>
      </c>
      <c r="K48" s="24">
        <f>IF('[1]p14'!$K$406&lt;&gt;0,'[1]p14'!$K$406,"")</f>
      </c>
      <c r="L48" s="24">
        <f>IF('[1]p14'!$L$406&lt;&gt;0,'[1]p14'!$L$406,"")</f>
      </c>
      <c r="M48" s="24" t="str">
        <f>IF('[1]p14'!$A$409&lt;&gt;0,'[1]p14'!$A$409," ")</f>
        <v> </v>
      </c>
      <c r="N48" s="24" t="str">
        <f>IF('[1]p14'!$B$409&lt;&gt;0,'[1]p14'!$B$409," ")</f>
        <v> </v>
      </c>
      <c r="O48" s="24" t="str">
        <f>IF('[1]p14'!$C$409&lt;&gt;0,'[1]p14'!$C$409," ")</f>
        <v> </v>
      </c>
      <c r="P48" s="24" t="str">
        <f>IF('[1]p14'!$D$409&lt;&gt;0,'[1]p14'!$D$409," ")</f>
        <v> </v>
      </c>
      <c r="Q48" s="24">
        <f>IF('[1]p14'!$E$409&lt;&gt;0,'[1]p14'!$E$409," ")</f>
        <v>120</v>
      </c>
    </row>
    <row r="49" spans="1:17" s="2" customFormat="1" ht="11.25">
      <c r="A49" s="472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</row>
    <row r="50" spans="1:17" s="2" customFormat="1" ht="11.25">
      <c r="A50" s="382" t="str">
        <f>T('[1]p15'!$C$13:$G$13)</f>
        <v>Diogo Diniz Pereira da Silva e Silva</v>
      </c>
      <c r="B50" s="383"/>
      <c r="C50" s="383"/>
      <c r="D50" s="383"/>
      <c r="E50" s="384"/>
      <c r="F50" s="470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</row>
    <row r="51" spans="1:17" s="2" customFormat="1" ht="11.25">
      <c r="A51" s="43">
        <f>IF('[1]p15'!$A$406&lt;&gt;0,'[1]p15'!$A$406,"")</f>
      </c>
      <c r="B51" s="43">
        <f>IF('[1]p15'!$B$406&lt;&gt;0,'[1]p15'!$B$406,"")</f>
        <v>40</v>
      </c>
      <c r="C51" s="43">
        <f>IF('[1]p15'!$C$406&lt;&gt;0,'[1]p15'!$C$406,"")</f>
        <v>400</v>
      </c>
      <c r="D51" s="43">
        <f>IF('[1]p15'!$D$406&lt;&gt;0,'[1]p15'!$D$406,"")</f>
        <v>207</v>
      </c>
      <c r="E51" s="43">
        <f>IF('[1]p15'!$E$406&lt;&gt;0,'[1]p15'!$E$406,"")</f>
      </c>
      <c r="F51" s="24">
        <f>IF('[1]p15'!$F$406&lt;&gt;0,'[1]p15'!$F$406,"")</f>
        <v>135</v>
      </c>
      <c r="G51" s="24">
        <f>IF('[1]p15'!$G$406&lt;&gt;0,'[1]p15'!$G$406,"")</f>
        <v>30</v>
      </c>
      <c r="H51" s="24">
        <f>IF('[1]p15'!$H$406&lt;&gt;0,'[1]p15'!$H$406,"")</f>
      </c>
      <c r="I51" s="24">
        <f>IF('[1]p15'!$I$406&lt;&gt;0,'[1]p15'!$I$406,"")</f>
      </c>
      <c r="J51" s="24">
        <f>IF('[1]p15'!$J$406&lt;&gt;0,'[1]p15'!$J$406,"")</f>
      </c>
      <c r="K51" s="24">
        <f>IF('[1]p15'!$K$406&lt;&gt;0,'[1]p15'!$K$406,"")</f>
      </c>
      <c r="L51" s="24">
        <f>IF('[1]p15'!$L$406&lt;&gt;0,'[1]p15'!$L$406,"")</f>
      </c>
      <c r="M51" s="24" t="str">
        <f>IF('[1]p15'!$A$409&lt;&gt;0,'[1]p15'!$A$409," ")</f>
        <v> </v>
      </c>
      <c r="N51" s="24" t="str">
        <f>IF('[1]p15'!$B$409&lt;&gt;0,'[1]p15'!$B$409," ")</f>
        <v> </v>
      </c>
      <c r="O51" s="24" t="str">
        <f>IF('[1]p15'!$C$409&lt;&gt;0,'[1]p15'!$C$409," ")</f>
        <v> </v>
      </c>
      <c r="P51" s="24" t="str">
        <f>IF('[1]p15'!$D$409&lt;&gt;0,'[1]p15'!$D$409," ")</f>
        <v> </v>
      </c>
      <c r="Q51" s="24">
        <f>IF('[1]p15'!$E$409&lt;&gt;0,'[1]p15'!$E$409," ")</f>
        <v>812</v>
      </c>
    </row>
    <row r="52" spans="1:17" s="2" customFormat="1" ht="11.25">
      <c r="A52" s="472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</row>
    <row r="53" spans="1:17" s="2" customFormat="1" ht="11.25">
      <c r="A53" s="382" t="str">
        <f>T('[1]p16'!$C$13:$G$13)</f>
        <v>Fernanda Ester Camillo Camargo</v>
      </c>
      <c r="B53" s="383"/>
      <c r="C53" s="383"/>
      <c r="D53" s="383"/>
      <c r="E53" s="384"/>
      <c r="F53" s="470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</row>
    <row r="54" spans="1:17" s="2" customFormat="1" ht="11.25">
      <c r="A54" s="43">
        <f>IF('[1]p16'!$A$406&lt;&gt;0,'[1]p16'!$A$406,"")</f>
        <v>40</v>
      </c>
      <c r="B54" s="43">
        <f>IF('[1]p16'!$B$406&lt;&gt;0,'[1]p16'!$B$406,"")</f>
      </c>
      <c r="C54" s="43">
        <f>IF('[1]p16'!$C$406&lt;&gt;0,'[1]p16'!$C$406,"")</f>
      </c>
      <c r="D54" s="43">
        <f>IF('[1]p16'!$D$406&lt;&gt;0,'[1]p16'!$D$406,"")</f>
        <v>60</v>
      </c>
      <c r="E54" s="43">
        <f>IF('[1]p16'!$E$406&lt;&gt;0,'[1]p16'!$E$406,"")</f>
        <v>120</v>
      </c>
      <c r="F54" s="24">
        <f>IF('[1]p16'!$F$406&lt;&gt;0,'[1]p16'!$F$406,"")</f>
        <v>180</v>
      </c>
      <c r="G54" s="24">
        <f>IF('[1]p16'!$G$406&lt;&gt;0,'[1]p16'!$G$406,"")</f>
      </c>
      <c r="H54" s="24">
        <f>IF('[1]p16'!$H$406&lt;&gt;0,'[1]p16'!$H$406,"")</f>
        <v>60</v>
      </c>
      <c r="I54" s="24">
        <f>IF('[1]p16'!$I$406&lt;&gt;0,'[1]p16'!$I$406,"")</f>
        <v>240</v>
      </c>
      <c r="J54" s="24">
        <f>IF('[1]p16'!$J$406&lt;&gt;0,'[1]p16'!$J$406,"")</f>
      </c>
      <c r="K54" s="24">
        <f>IF('[1]p16'!$K$406&lt;&gt;0,'[1]p16'!$K$406,"")</f>
      </c>
      <c r="L54" s="24">
        <f>IF('[1]p16'!$L$406&lt;&gt;0,'[1]p16'!$L$406,"")</f>
      </c>
      <c r="M54" s="24" t="str">
        <f>IF('[1]p16'!$A$409&lt;&gt;0,'[1]p16'!$A$409," ")</f>
        <v> </v>
      </c>
      <c r="N54" s="24" t="str">
        <f>IF('[1]p16'!$B$409&lt;&gt;0,'[1]p16'!$B$409," ")</f>
        <v> </v>
      </c>
      <c r="O54" s="24">
        <f>IF('[1]p16'!$C$409&lt;&gt;0,'[1]p16'!$C$409," ")</f>
        <v>16</v>
      </c>
      <c r="P54" s="24">
        <f>IF('[1]p16'!$D$409&lt;&gt;0,'[1]p16'!$D$409," ")</f>
        <v>316</v>
      </c>
      <c r="Q54" s="24">
        <f>IF('[1]p16'!$E$409&lt;&gt;0,'[1]p16'!$E$409," ")</f>
        <v>1032</v>
      </c>
    </row>
    <row r="55" spans="1:17" s="2" customFormat="1" ht="11.25">
      <c r="A55" s="472"/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</row>
    <row r="56" spans="1:17" s="2" customFormat="1" ht="11.25">
      <c r="A56" s="382" t="str">
        <f>T('[1]p17'!$C$13:$G$13)</f>
        <v>Florence Ayres Campello de Oliveira</v>
      </c>
      <c r="B56" s="383"/>
      <c r="C56" s="383"/>
      <c r="D56" s="383"/>
      <c r="E56" s="384"/>
      <c r="F56" s="470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</row>
    <row r="57" spans="1:17" s="2" customFormat="1" ht="11.25">
      <c r="A57" s="43">
        <f>IF('[1]p17'!$A$406&lt;&gt;0,'[1]p17'!$A$406,"")</f>
      </c>
      <c r="B57" s="43">
        <f>IF('[1]p17'!$B$406&lt;&gt;0,'[1]p17'!$B$406,"")</f>
      </c>
      <c r="C57" s="43">
        <f>IF('[1]p17'!$C$406&lt;&gt;0,'[1]p17'!$C$406,"")</f>
      </c>
      <c r="D57" s="43">
        <f>IF('[1]p17'!$D$406&lt;&gt;0,'[1]p17'!$D$406,"")</f>
        <v>210</v>
      </c>
      <c r="E57" s="43">
        <f>IF('[1]p17'!$E$406&lt;&gt;0,'[1]p17'!$E$406,"")</f>
      </c>
      <c r="F57" s="24">
        <f>IF('[1]p17'!$F$406&lt;&gt;0,'[1]p17'!$F$406,"")</f>
        <v>210</v>
      </c>
      <c r="G57" s="24">
        <f>IF('[1]p17'!$G$406&lt;&gt;0,'[1]p17'!$G$406,"")</f>
      </c>
      <c r="H57" s="24">
        <f>IF('[1]p17'!$H$406&lt;&gt;0,'[1]p17'!$H$406,"")</f>
      </c>
      <c r="I57" s="24">
        <f>IF('[1]p17'!$I$406&lt;&gt;0,'[1]p17'!$I$406,"")</f>
      </c>
      <c r="J57" s="24">
        <f>IF('[1]p17'!$J$406&lt;&gt;0,'[1]p17'!$J$406,"")</f>
      </c>
      <c r="K57" s="24">
        <f>IF('[1]p17'!$K$406&lt;&gt;0,'[1]p17'!$K$406,"")</f>
      </c>
      <c r="L57" s="24">
        <f>IF('[1]p17'!$L$406&lt;&gt;0,'[1]p17'!$L$406,"")</f>
      </c>
      <c r="M57" s="24" t="str">
        <f>IF('[1]p17'!$A$409&lt;&gt;0,'[1]p17'!$A$409," ")</f>
        <v> </v>
      </c>
      <c r="N57" s="24">
        <f>IF('[1]p17'!$B$409&lt;&gt;0,'[1]p17'!$B$409," ")</f>
        <v>80</v>
      </c>
      <c r="O57" s="24" t="str">
        <f>IF('[1]p17'!$C$409&lt;&gt;0,'[1]p17'!$C$409," ")</f>
        <v> </v>
      </c>
      <c r="P57" s="24" t="str">
        <f>IF('[1]p17'!$D$409&lt;&gt;0,'[1]p17'!$D$409," ")</f>
        <v> </v>
      </c>
      <c r="Q57" s="24">
        <f>IF('[1]p17'!$E$409&lt;&gt;0,'[1]p17'!$E$409," ")</f>
        <v>500</v>
      </c>
    </row>
    <row r="58" spans="1:17" s="2" customFormat="1" ht="11.25">
      <c r="A58" s="472"/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</row>
    <row r="59" spans="1:17" s="2" customFormat="1" ht="11.25">
      <c r="A59" s="382" t="str">
        <f>T('[1]p18'!$C$13:$G$13)</f>
        <v>Francisco Antônio Morais de Souza</v>
      </c>
      <c r="B59" s="383"/>
      <c r="C59" s="383"/>
      <c r="D59" s="383"/>
      <c r="E59" s="384"/>
      <c r="F59" s="470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</row>
    <row r="60" spans="1:17" s="2" customFormat="1" ht="11.25">
      <c r="A60" s="43">
        <f>IF('[1]p18'!$A$406&lt;&gt;0,'[1]p18'!$A$406,"")</f>
      </c>
      <c r="B60" s="43">
        <f>IF('[1]p18'!$B$406&lt;&gt;0,'[1]p18'!$B$406,"")</f>
      </c>
      <c r="C60" s="43">
        <f>IF('[1]p18'!$C$406&lt;&gt;0,'[1]p18'!$C$406,"")</f>
      </c>
      <c r="D60" s="43">
        <f>IF('[1]p18'!$D$406&lt;&gt;0,'[1]p18'!$D$406,"")</f>
        <v>120</v>
      </c>
      <c r="E60" s="43">
        <f>IF('[1]p18'!$E$406&lt;&gt;0,'[1]p18'!$E$406,"")</f>
      </c>
      <c r="F60" s="24">
        <f>IF('[1]p18'!$F$406&lt;&gt;0,'[1]p18'!$F$406,"")</f>
        <v>120</v>
      </c>
      <c r="G60" s="24">
        <f>IF('[1]p18'!$G$406&lt;&gt;0,'[1]p18'!$G$406,"")</f>
        <v>20</v>
      </c>
      <c r="H60" s="24">
        <f>IF('[1]p18'!$H$406&lt;&gt;0,'[1]p18'!$H$406,"")</f>
      </c>
      <c r="I60" s="24">
        <f>IF('[1]p18'!$I$406&lt;&gt;0,'[1]p18'!$I$406,"")</f>
        <v>40</v>
      </c>
      <c r="J60" s="24">
        <f>IF('[1]p18'!$J$406&lt;&gt;0,'[1]p18'!$J$406,"")</f>
      </c>
      <c r="K60" s="24">
        <f>IF('[1]p18'!$K$406&lt;&gt;0,'[1]p18'!$K$406,"")</f>
      </c>
      <c r="L60" s="24">
        <f>IF('[1]p18'!$L$406&lt;&gt;0,'[1]p18'!$L$406,"")</f>
        <v>8</v>
      </c>
      <c r="M60" s="24" t="str">
        <f>IF('[1]p18'!$A$409&lt;&gt;0,'[1]p18'!$A$409," ")</f>
        <v> </v>
      </c>
      <c r="N60" s="24">
        <f>IF('[1]p18'!$B$409&lt;&gt;0,'[1]p18'!$B$409," ")</f>
        <v>360</v>
      </c>
      <c r="O60" s="24" t="str">
        <f>IF('[1]p18'!$C$409&lt;&gt;0,'[1]p18'!$C$409," ")</f>
        <v> </v>
      </c>
      <c r="P60" s="24">
        <f>IF('[1]p18'!$D$409&lt;&gt;0,'[1]p18'!$D$409," ")</f>
        <v>120</v>
      </c>
      <c r="Q60" s="24">
        <f>IF('[1]p18'!$E$409&lt;&gt;0,'[1]p18'!$E$409," ")</f>
        <v>788</v>
      </c>
    </row>
    <row r="61" spans="1:17" s="2" customFormat="1" ht="11.25">
      <c r="A61" s="472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</row>
    <row r="62" spans="1:17" s="2" customFormat="1" ht="11.25">
      <c r="A62" s="382" t="str">
        <f>T('[1]p19'!$C$13:$G$13)</f>
        <v>Francisco Júlio Sobreira de A. Corrêa</v>
      </c>
      <c r="B62" s="383"/>
      <c r="C62" s="383"/>
      <c r="D62" s="383"/>
      <c r="E62" s="384"/>
      <c r="F62" s="470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</row>
    <row r="63" spans="1:17" s="2" customFormat="1" ht="11.25">
      <c r="A63" s="43">
        <f>IF('[1]p19'!$A$406&lt;&gt;0,'[1]p19'!$A$406,"")</f>
        <v>320</v>
      </c>
      <c r="B63" s="43">
        <f>IF('[1]p19'!$B$406&lt;&gt;0,'[1]p19'!$B$406,"")</f>
      </c>
      <c r="C63" s="43">
        <f>IF('[1]p19'!$C$406&lt;&gt;0,'[1]p19'!$C$406,"")</f>
      </c>
      <c r="D63" s="43">
        <f>IF('[1]p19'!$D$406&lt;&gt;0,'[1]p19'!$D$406,"")</f>
        <v>120</v>
      </c>
      <c r="E63" s="43">
        <f>IF('[1]p19'!$E$406&lt;&gt;0,'[1]p19'!$E$406,"")</f>
        <v>60</v>
      </c>
      <c r="F63" s="24">
        <f>IF('[1]p19'!$F$406&lt;&gt;0,'[1]p19'!$F$406,"")</f>
        <v>300</v>
      </c>
      <c r="G63" s="24">
        <f>IF('[1]p19'!$G$406&lt;&gt;0,'[1]p19'!$G$406,"")</f>
      </c>
      <c r="H63" s="24">
        <f>IF('[1]p19'!$H$406&lt;&gt;0,'[1]p19'!$H$406,"")</f>
        <v>100</v>
      </c>
      <c r="I63" s="24">
        <f>IF('[1]p19'!$I$406&lt;&gt;0,'[1]p19'!$I$406,"")</f>
        <v>160</v>
      </c>
      <c r="J63" s="24">
        <f>IF('[1]p19'!$J$406&lt;&gt;0,'[1]p19'!$J$406,"")</f>
      </c>
      <c r="K63" s="24">
        <f>IF('[1]p19'!$K$406&lt;&gt;0,'[1]p19'!$K$406,"")</f>
      </c>
      <c r="L63" s="24">
        <f>IF('[1]p19'!$L$406&lt;&gt;0,'[1]p19'!$L$406,"")</f>
      </c>
      <c r="M63" s="24" t="str">
        <f>IF('[1]p19'!$A$409&lt;&gt;0,'[1]p19'!$A$409," ")</f>
        <v> </v>
      </c>
      <c r="N63" s="24" t="str">
        <f>IF('[1]p19'!$B$409&lt;&gt;0,'[1]p19'!$B$409," ")</f>
        <v> </v>
      </c>
      <c r="O63" s="24">
        <f>IF('[1]p19'!$C$409&lt;&gt;0,'[1]p19'!$C$409," ")</f>
        <v>6</v>
      </c>
      <c r="P63" s="24" t="str">
        <f>IF('[1]p19'!$D$409&lt;&gt;0,'[1]p19'!$D$409," ")</f>
        <v> </v>
      </c>
      <c r="Q63" s="24">
        <f>IF('[1]p19'!$E$409&lt;&gt;0,'[1]p19'!$E$409," ")</f>
        <v>1066</v>
      </c>
    </row>
    <row r="64" spans="1:17" s="2" customFormat="1" ht="11.25">
      <c r="A64" s="472"/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</row>
    <row r="65" spans="1:17" s="2" customFormat="1" ht="11.25">
      <c r="A65" s="382" t="str">
        <f>T('[1]p20'!$C$13:$G$13)</f>
        <v>Gilberto da Silva Matos</v>
      </c>
      <c r="B65" s="383"/>
      <c r="C65" s="383"/>
      <c r="D65" s="383"/>
      <c r="E65" s="384"/>
      <c r="F65" s="470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</row>
    <row r="66" spans="1:17" s="2" customFormat="1" ht="11.25">
      <c r="A66" s="43">
        <f>IF('[1]p20'!$A$406&lt;&gt;0,'[1]p20'!$A$406,"")</f>
      </c>
      <c r="B66" s="43">
        <f>IF('[1]p20'!$B$406&lt;&gt;0,'[1]p20'!$B$406,"")</f>
      </c>
      <c r="C66" s="43">
        <f>IF('[1]p20'!$C$406&lt;&gt;0,'[1]p20'!$C$406,"")</f>
      </c>
      <c r="D66" s="43">
        <f>IF('[1]p20'!$D$406&lt;&gt;0,'[1]p20'!$D$406,"")</f>
        <v>150</v>
      </c>
      <c r="E66" s="43">
        <f>IF('[1]p20'!$E$406&lt;&gt;0,'[1]p20'!$E$406,"")</f>
      </c>
      <c r="F66" s="24">
        <f>IF('[1]p20'!$F$406&lt;&gt;0,'[1]p20'!$F$406,"")</f>
        <v>150</v>
      </c>
      <c r="G66" s="24">
        <f>IF('[1]p20'!$G$406&lt;&gt;0,'[1]p20'!$G$406,"")</f>
        <v>40</v>
      </c>
      <c r="H66" s="24">
        <f>IF('[1]p20'!$H$406&lt;&gt;0,'[1]p20'!$H$406,"")</f>
      </c>
      <c r="I66" s="24">
        <f>IF('[1]p20'!$I$406&lt;&gt;0,'[1]p20'!$I$406,"")</f>
        <v>60</v>
      </c>
      <c r="J66" s="24">
        <f>IF('[1]p20'!$J$406&lt;&gt;0,'[1]p20'!$J$406,"")</f>
      </c>
      <c r="K66" s="24">
        <f>IF('[1]p20'!$K$406&lt;&gt;0,'[1]p20'!$K$406,"")</f>
        <v>20</v>
      </c>
      <c r="L66" s="24">
        <f>IF('[1]p20'!$L$406&lt;&gt;0,'[1]p20'!$L$406,"")</f>
      </c>
      <c r="M66" s="24" t="str">
        <f>IF('[1]p20'!$A$409&lt;&gt;0,'[1]p20'!$A$409," ")</f>
        <v> </v>
      </c>
      <c r="N66" s="24">
        <f>IF('[1]p20'!$B$409&lt;&gt;0,'[1]p20'!$B$409," ")</f>
        <v>78</v>
      </c>
      <c r="O66" s="24">
        <f>IF('[1]p20'!$C$409&lt;&gt;0,'[1]p20'!$C$409," ")</f>
        <v>6</v>
      </c>
      <c r="P66" s="24">
        <f>IF('[1]p20'!$D$409&lt;&gt;0,'[1]p20'!$D$409," ")</f>
        <v>45</v>
      </c>
      <c r="Q66" s="24">
        <f>IF('[1]p20'!$E$409&lt;&gt;0,'[1]p20'!$E$409," ")</f>
        <v>549</v>
      </c>
    </row>
    <row r="67" spans="1:17" s="2" customFormat="1" ht="11.25">
      <c r="A67" s="472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</row>
    <row r="68" spans="1:17" s="34" customFormat="1" ht="11.25">
      <c r="A68" s="382" t="str">
        <f>T('[1]p21'!$C$13:$G$13)</f>
        <v>Henrique Fernandes de Lima</v>
      </c>
      <c r="B68" s="383"/>
      <c r="C68" s="383"/>
      <c r="D68" s="383"/>
      <c r="E68" s="384"/>
      <c r="F68" s="470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</row>
    <row r="69" spans="1:17" s="2" customFormat="1" ht="11.25">
      <c r="A69" s="43">
        <f>IF('[1]p21'!$A$406&lt;&gt;0,'[1]p21'!$A$406,"")</f>
      </c>
      <c r="B69" s="43">
        <f>IF('[1]p21'!$B$406&lt;&gt;0,'[1]p21'!$B$406,"")</f>
      </c>
      <c r="C69" s="43">
        <f>IF('[1]p21'!$C$406&lt;&gt;0,'[1]p21'!$C$406,"")</f>
      </c>
      <c r="D69" s="43">
        <f>IF('[1]p21'!$D$406&lt;&gt;0,'[1]p21'!$D$406,"")</f>
        <v>135</v>
      </c>
      <c r="E69" s="43">
        <f>IF('[1]p21'!$E$406&lt;&gt;0,'[1]p21'!$E$406,"")</f>
        <v>60</v>
      </c>
      <c r="F69" s="24">
        <f>IF('[1]p21'!$F$406&lt;&gt;0,'[1]p21'!$F$406,"")</f>
        <v>195</v>
      </c>
      <c r="G69" s="24">
        <f>IF('[1]p21'!$G$406&lt;&gt;0,'[1]p21'!$G$406,"")</f>
      </c>
      <c r="H69" s="24">
        <f>IF('[1]p21'!$H$406&lt;&gt;0,'[1]p21'!$H$406,"")</f>
        <v>120</v>
      </c>
      <c r="I69" s="24">
        <f>IF('[1]p21'!$I$406&lt;&gt;0,'[1]p21'!$I$406,"")</f>
        <v>200</v>
      </c>
      <c r="J69" s="24">
        <f>IF('[1]p21'!$J$406&lt;&gt;0,'[1]p21'!$J$406,"")</f>
      </c>
      <c r="K69" s="24">
        <f>IF('[1]p21'!$K$406&lt;&gt;0,'[1]p21'!$K$406,"")</f>
      </c>
      <c r="L69" s="24">
        <f>IF('[1]p21'!$L$406&lt;&gt;0,'[1]p21'!$L$406,"")</f>
      </c>
      <c r="M69" s="24" t="str">
        <f>IF('[1]p21'!$A$409&lt;&gt;0,'[1]p21'!$A$409," ")</f>
        <v> </v>
      </c>
      <c r="N69" s="24" t="str">
        <f>IF('[1]p21'!$B$409&lt;&gt;0,'[1]p21'!$B$409," ")</f>
        <v> </v>
      </c>
      <c r="O69" s="24" t="str">
        <f>IF('[1]p21'!$C$409&lt;&gt;0,'[1]p21'!$C$409," ")</f>
        <v> </v>
      </c>
      <c r="P69" s="24">
        <f>IF('[1]p21'!$D$409&lt;&gt;0,'[1]p21'!$D$409," ")</f>
        <v>100</v>
      </c>
      <c r="Q69" s="24">
        <f>IF('[1]p21'!$E$409&lt;&gt;0,'[1]p21'!$E$409," ")</f>
        <v>810</v>
      </c>
    </row>
    <row r="70" spans="1:17" s="2" customFormat="1" ht="11.25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</row>
    <row r="71" spans="1:17" s="34" customFormat="1" ht="11.25">
      <c r="A71" s="382" t="str">
        <f>T('[1]p22'!$C$13:$G$13)</f>
        <v>Izabel Maria Barbosa de Albuquerque</v>
      </c>
      <c r="B71" s="383"/>
      <c r="C71" s="383"/>
      <c r="D71" s="383"/>
      <c r="E71" s="384"/>
      <c r="F71" s="470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</row>
    <row r="72" spans="1:17" s="2" customFormat="1" ht="11.25">
      <c r="A72" s="43">
        <f>IF('[1]p22'!$A$406&lt;&gt;0,'[1]p22'!$A$406,"")</f>
      </c>
      <c r="B72" s="43">
        <f>IF('[1]p22'!$B$406&lt;&gt;0,'[1]p22'!$B$406,"")</f>
      </c>
      <c r="C72" s="43">
        <f>IF('[1]p22'!$C$406&lt;&gt;0,'[1]p22'!$C$406,"")</f>
      </c>
      <c r="D72" s="43">
        <f>IF('[1]p22'!$D$406&lt;&gt;0,'[1]p22'!$D$406,"")</f>
        <v>270</v>
      </c>
      <c r="E72" s="43">
        <f>IF('[1]p22'!$E$406&lt;&gt;0,'[1]p22'!$E$406,"")</f>
      </c>
      <c r="F72" s="24">
        <f>IF('[1]p22'!$F$406&lt;&gt;0,'[1]p22'!$F$406,"")</f>
        <v>340</v>
      </c>
      <c r="G72" s="24">
        <f>IF('[1]p22'!$G$406&lt;&gt;0,'[1]p22'!$G$406,"")</f>
        <v>80</v>
      </c>
      <c r="H72" s="24">
        <f>IF('[1]p22'!$H$406&lt;&gt;0,'[1]p22'!$H$406,"")</f>
      </c>
      <c r="I72" s="24">
        <f>IF('[1]p22'!$I$406&lt;&gt;0,'[1]p22'!$I$406,"")</f>
      </c>
      <c r="J72" s="24">
        <f>IF('[1]p22'!$J$406&lt;&gt;0,'[1]p22'!$J$406,"")</f>
      </c>
      <c r="K72" s="24">
        <f>IF('[1]p22'!$K$406&lt;&gt;0,'[1]p22'!$K$406,"")</f>
      </c>
      <c r="L72" s="24">
        <f>IF('[1]p22'!$L$406&lt;&gt;0,'[1]p22'!$L$406,"")</f>
      </c>
      <c r="M72" s="24" t="str">
        <f>IF('[1]p22'!$A$409&lt;&gt;0,'[1]p22'!$A$409," ")</f>
        <v> </v>
      </c>
      <c r="N72" s="24">
        <f>IF('[1]p22'!$B$409&lt;&gt;0,'[1]p22'!$B$409," ")</f>
        <v>20</v>
      </c>
      <c r="O72" s="24">
        <f>IF('[1]p22'!$C$409&lt;&gt;0,'[1]p22'!$C$409," ")</f>
        <v>2</v>
      </c>
      <c r="P72" s="24">
        <f>IF('[1]p22'!$D$409&lt;&gt;0,'[1]p22'!$D$409," ")</f>
        <v>20</v>
      </c>
      <c r="Q72" s="24">
        <f>IF('[1]p22'!$E$409&lt;&gt;0,'[1]p22'!$E$409," ")</f>
        <v>732</v>
      </c>
    </row>
    <row r="73" spans="1:17" s="2" customFormat="1" ht="11.25">
      <c r="A73" s="472"/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</row>
    <row r="74" spans="1:17" s="34" customFormat="1" ht="11.25">
      <c r="A74" s="382" t="str">
        <f>T('[1]p23'!$C$13:$G$13)</f>
        <v>Jacqueline Félix de Brito</v>
      </c>
      <c r="B74" s="383"/>
      <c r="C74" s="383"/>
      <c r="D74" s="383"/>
      <c r="E74" s="384"/>
      <c r="F74" s="470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</row>
    <row r="75" spans="1:17" s="2" customFormat="1" ht="11.25">
      <c r="A75" s="43">
        <f>IF('[1]p23'!$A$406&lt;&gt;0,'[1]p23'!$A$406,"")</f>
      </c>
      <c r="B75" s="43">
        <f>IF('[1]p23'!$B$406&lt;&gt;0,'[1]p23'!$B$406,"")</f>
      </c>
      <c r="C75" s="43">
        <f>IF('[1]p23'!$C$406&lt;&gt;0,'[1]p23'!$C$406,"")</f>
      </c>
      <c r="D75" s="43">
        <f>IF('[1]p23'!$D$406&lt;&gt;0,'[1]p23'!$D$406,"")</f>
        <v>180</v>
      </c>
      <c r="E75" s="43">
        <f>IF('[1]p23'!$E$406&lt;&gt;0,'[1]p23'!$E$406,"")</f>
      </c>
      <c r="F75" s="24">
        <f>IF('[1]p23'!$F$406&lt;&gt;0,'[1]p23'!$F$406,"")</f>
        <v>240</v>
      </c>
      <c r="G75" s="24">
        <f>IF('[1]p23'!$G$406&lt;&gt;0,'[1]p23'!$G$406,"")</f>
      </c>
      <c r="H75" s="24">
        <f>IF('[1]p23'!$H$406&lt;&gt;0,'[1]p23'!$H$406,"")</f>
      </c>
      <c r="I75" s="24">
        <f>IF('[1]p23'!$I$406&lt;&gt;0,'[1]p23'!$I$406,"")</f>
      </c>
      <c r="J75" s="24">
        <f>IF('[1]p23'!$J$406&lt;&gt;0,'[1]p23'!$J$406,"")</f>
      </c>
      <c r="K75" s="24">
        <f>IF('[1]p23'!$K$406&lt;&gt;0,'[1]p23'!$K$406,"")</f>
        <v>6</v>
      </c>
      <c r="L75" s="24">
        <f>IF('[1]p23'!$L$406&lt;&gt;0,'[1]p23'!$L$406,"")</f>
      </c>
      <c r="M75" s="24" t="str">
        <f>IF('[1]p23'!$A$409&lt;&gt;0,'[1]p23'!$A$409," ")</f>
        <v> </v>
      </c>
      <c r="N75" s="24" t="str">
        <f>IF('[1]p23'!$B$409&lt;&gt;0,'[1]p23'!$B$409," ")</f>
        <v> </v>
      </c>
      <c r="O75" s="24" t="str">
        <f>IF('[1]p23'!$C$409&lt;&gt;0,'[1]p23'!$C$409," ")</f>
        <v> </v>
      </c>
      <c r="P75" s="24" t="str">
        <f>IF('[1]p23'!$D$409&lt;&gt;0,'[1]p23'!$D$409," ")</f>
        <v> </v>
      </c>
      <c r="Q75" s="24">
        <f>IF('[1]p23'!$E$409&lt;&gt;0,'[1]p23'!$E$409," ")</f>
        <v>426</v>
      </c>
    </row>
    <row r="76" spans="1:17" s="2" customFormat="1" ht="11.25">
      <c r="A76" s="472"/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</row>
    <row r="77" spans="1:17" s="34" customFormat="1" ht="11.25">
      <c r="A77" s="382" t="str">
        <f>T('[1]p24'!$C$13:$G$13)</f>
        <v>Jaime Alves Barbosa Sobrinho</v>
      </c>
      <c r="B77" s="383"/>
      <c r="C77" s="383"/>
      <c r="D77" s="383"/>
      <c r="E77" s="384"/>
      <c r="F77" s="470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</row>
    <row r="78" spans="1:17" s="2" customFormat="1" ht="11.25">
      <c r="A78" s="43">
        <f>IF('[1]p24'!$A$406&lt;&gt;0,'[1]p24'!$A$406,"")</f>
      </c>
      <c r="B78" s="43">
        <f>IF('[1]p24'!$B$406&lt;&gt;0,'[1]p24'!$B$406,"")</f>
      </c>
      <c r="C78" s="43">
        <f>IF('[1]p24'!$C$406&lt;&gt;0,'[1]p24'!$C$406,"")</f>
      </c>
      <c r="D78" s="43">
        <f>IF('[1]p24'!$D$406&lt;&gt;0,'[1]p24'!$D$406,"")</f>
        <v>180</v>
      </c>
      <c r="E78" s="43">
        <f>IF('[1]p24'!$E$406&lt;&gt;0,'[1]p24'!$E$406,"")</f>
      </c>
      <c r="F78" s="24">
        <f>IF('[1]p24'!$F$406&lt;&gt;0,'[1]p24'!$F$406,"")</f>
        <v>180</v>
      </c>
      <c r="G78" s="24">
        <f>IF('[1]p24'!$G$406&lt;&gt;0,'[1]p24'!$G$406,"")</f>
      </c>
      <c r="H78" s="24">
        <f>IF('[1]p24'!$H$406&lt;&gt;0,'[1]p24'!$H$406,"")</f>
      </c>
      <c r="I78" s="24">
        <f>IF('[1]p24'!$I$406&lt;&gt;0,'[1]p24'!$I$406,"")</f>
        <v>300</v>
      </c>
      <c r="J78" s="24">
        <f>IF('[1]p24'!$J$406&lt;&gt;0,'[1]p24'!$J$406,"")</f>
      </c>
      <c r="K78" s="24">
        <f>IF('[1]p24'!$K$406&lt;&gt;0,'[1]p24'!$K$406,"")</f>
      </c>
      <c r="L78" s="24">
        <f>IF('[1]p24'!$L$406&lt;&gt;0,'[1]p24'!$L$406,"")</f>
        <v>30</v>
      </c>
      <c r="M78" s="24" t="str">
        <f>IF('[1]p24'!$A$409&lt;&gt;0,'[1]p24'!$A$409," ")</f>
        <v> </v>
      </c>
      <c r="N78" s="24" t="str">
        <f>IF('[1]p24'!$B$409&lt;&gt;0,'[1]p24'!$B$409," ")</f>
        <v> </v>
      </c>
      <c r="O78" s="24">
        <f>IF('[1]p24'!$C$409&lt;&gt;0,'[1]p24'!$C$409," ")</f>
        <v>62</v>
      </c>
      <c r="P78" s="24">
        <f>IF('[1]p24'!$D$409&lt;&gt;0,'[1]p24'!$D$409," ")</f>
        <v>8</v>
      </c>
      <c r="Q78" s="24">
        <f>IF('[1]p24'!$E$409&lt;&gt;0,'[1]p24'!$E$409," ")</f>
        <v>760</v>
      </c>
    </row>
    <row r="79" spans="1:17" s="2" customFormat="1" ht="11.25">
      <c r="A79" s="472"/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2"/>
    </row>
    <row r="80" spans="1:17" s="34" customFormat="1" ht="11.25">
      <c r="A80" s="382" t="str">
        <f>T('[1]p25'!$C$13:$G$13)</f>
        <v>Jefferson Abrantes dos Santos</v>
      </c>
      <c r="B80" s="383"/>
      <c r="C80" s="383"/>
      <c r="D80" s="383"/>
      <c r="E80" s="384"/>
      <c r="F80" s="470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</row>
    <row r="81" spans="1:17" s="2" customFormat="1" ht="11.25">
      <c r="A81" s="43">
        <f>IF('[1]p25'!$A$406&lt;&gt;0,'[1]p25'!$A$406,"")</f>
      </c>
      <c r="B81" s="43">
        <f>IF('[1]p25'!$B$406&lt;&gt;0,'[1]p25'!$B$406,"")</f>
      </c>
      <c r="C81" s="43">
        <f>IF('[1]p25'!$C$406&lt;&gt;0,'[1]p25'!$C$406,"")</f>
        <v>400</v>
      </c>
      <c r="D81" s="43">
        <f>IF('[1]p25'!$D$406&lt;&gt;0,'[1]p25'!$D$406,"")</f>
        <v>36</v>
      </c>
      <c r="E81" s="43">
        <f>IF('[1]p25'!$E$406&lt;&gt;0,'[1]p25'!$E$406,"")</f>
      </c>
      <c r="F81" s="24">
        <f>IF('[1]p25'!$F$406&lt;&gt;0,'[1]p25'!$F$406,"")</f>
        <v>70</v>
      </c>
      <c r="G81" s="24">
        <f>IF('[1]p25'!$G$406&lt;&gt;0,'[1]p25'!$G$406,"")</f>
      </c>
      <c r="H81" s="24">
        <f>IF('[1]p25'!$H$406&lt;&gt;0,'[1]p25'!$H$406,"")</f>
      </c>
      <c r="I81" s="24">
        <f>IF('[1]p25'!$I$406&lt;&gt;0,'[1]p25'!$I$406,"")</f>
      </c>
      <c r="J81" s="24">
        <f>IF('[1]p25'!$J$406&lt;&gt;0,'[1]p25'!$J$406,"")</f>
      </c>
      <c r="K81" s="24">
        <f>IF('[1]p25'!$K$406&lt;&gt;0,'[1]p25'!$K$406,"")</f>
      </c>
      <c r="L81" s="24">
        <f>IF('[1]p25'!$L$406&lt;&gt;0,'[1]p25'!$L$406,"")</f>
      </c>
      <c r="M81" s="24" t="str">
        <f>IF('[1]p25'!$A$409&lt;&gt;0,'[1]p25'!$A$409," ")</f>
        <v> </v>
      </c>
      <c r="N81" s="24" t="str">
        <f>IF('[1]p25'!$B$409&lt;&gt;0,'[1]p25'!$B$409," ")</f>
        <v> </v>
      </c>
      <c r="O81" s="24" t="str">
        <f>IF('[1]p25'!$C$409&lt;&gt;0,'[1]p25'!$C$409," ")</f>
        <v> </v>
      </c>
      <c r="P81" s="24" t="str">
        <f>IF('[1]p25'!$D$409&lt;&gt;0,'[1]p25'!$D$409," ")</f>
        <v> </v>
      </c>
      <c r="Q81" s="24">
        <f>IF('[1]p25'!$E$409&lt;&gt;0,'[1]p25'!$E$409," ")</f>
        <v>506</v>
      </c>
    </row>
    <row r="82" spans="1:17" s="2" customFormat="1" ht="11.25">
      <c r="A82" s="472"/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</row>
    <row r="83" spans="1:17" s="34" customFormat="1" ht="11.25">
      <c r="A83" s="382" t="str">
        <f>T('[1]p26'!$C$13:$G$13)</f>
        <v>Jesualdo Gomes das Chagas</v>
      </c>
      <c r="B83" s="383"/>
      <c r="C83" s="383"/>
      <c r="D83" s="383"/>
      <c r="E83" s="384"/>
      <c r="F83" s="470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</row>
    <row r="84" spans="1:17" s="2" customFormat="1" ht="11.25">
      <c r="A84" s="24">
        <f>IF('[1]p26'!$A$406&lt;&gt;0,'[1]p26'!$A$406,"")</f>
      </c>
      <c r="B84" s="24">
        <f>IF('[1]p26'!$B$406&lt;&gt;0,'[1]p26'!$B$406,"")</f>
      </c>
      <c r="C84" s="24">
        <f>IF('[1]p26'!$C$406&lt;&gt;0,'[1]p26'!$C$406,"")</f>
      </c>
      <c r="D84" s="24">
        <f>IF('[1]p26'!$D$406&lt;&gt;0,'[1]p26'!$D$406,"")</f>
        <v>180</v>
      </c>
      <c r="E84" s="24">
        <f>IF('[1]p26'!$E$406&lt;&gt;0,'[1]p26'!$E$406,"")</f>
      </c>
      <c r="F84" s="24">
        <f>IF('[1]p26'!$F$406&lt;&gt;0,'[1]p26'!$F$406,"")</f>
        <v>360</v>
      </c>
      <c r="G84" s="24">
        <f>IF('[1]p26'!$G$406&lt;&gt;0,'[1]p26'!$G$406,"")</f>
        <v>75</v>
      </c>
      <c r="H84" s="24">
        <f>IF('[1]p26'!$H$406&lt;&gt;0,'[1]p26'!$H$406,"")</f>
      </c>
      <c r="I84" s="24">
        <f>IF('[1]p26'!$I$406&lt;&gt;0,'[1]p26'!$I$406,"")</f>
      </c>
      <c r="J84" s="24">
        <f>IF('[1]p26'!$J$406&lt;&gt;0,'[1]p26'!$J$406,"")</f>
      </c>
      <c r="K84" s="24">
        <f>IF('[1]p26'!$K$406&lt;&gt;0,'[1]p26'!$K$406,"")</f>
      </c>
      <c r="L84" s="24">
        <f>IF('[1]p26'!$L$406&lt;&gt;0,'[1]p26'!$L$406,"")</f>
      </c>
      <c r="M84" s="24" t="str">
        <f>IF('[1]p26'!$A$409&lt;&gt;0,'[1]p26'!$A$409," ")</f>
        <v> </v>
      </c>
      <c r="N84" s="24">
        <f>IF('[1]p26'!$B$409&lt;&gt;0,'[1]p26'!$B$409," ")</f>
        <v>80</v>
      </c>
      <c r="O84" s="24">
        <f>IF('[1]p26'!$C$409&lt;&gt;0,'[1]p26'!$C$409," ")</f>
        <v>2</v>
      </c>
      <c r="P84" s="24">
        <f>IF('[1]p26'!$D$409&lt;&gt;0,'[1]p26'!$D$409," ")</f>
        <v>82</v>
      </c>
      <c r="Q84" s="24">
        <f>IF('[1]p26'!$E$409&lt;&gt;0,'[1]p26'!$E$409," ")</f>
        <v>779</v>
      </c>
    </row>
    <row r="85" spans="1:17" s="2" customFormat="1" ht="11.2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</row>
    <row r="86" spans="1:17" s="34" customFormat="1" ht="11.25">
      <c r="A86" s="382" t="str">
        <f>T('[1]p27'!$C$13:$G$13)</f>
        <v>José de Arimatéia Fernandes</v>
      </c>
      <c r="B86" s="383"/>
      <c r="C86" s="383"/>
      <c r="D86" s="383"/>
      <c r="E86" s="38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2" customFormat="1" ht="11.25">
      <c r="A87" s="24">
        <f>IF('[1]p27'!$A$406&lt;&gt;0,'[1]p27'!$A$406,"")</f>
      </c>
      <c r="B87" s="24">
        <f>IF('[1]p27'!$B$406&lt;&gt;0,'[1]p27'!$B$406,"")</f>
      </c>
      <c r="C87" s="24">
        <f>IF('[1]p27'!$C$406&lt;&gt;0,'[1]p27'!$C$406,"")</f>
      </c>
      <c r="D87" s="24">
        <f>IF('[1]p27'!$D$406&lt;&gt;0,'[1]p27'!$D$406,"")</f>
        <v>120</v>
      </c>
      <c r="E87" s="24">
        <f>IF('[1]p27'!$E$406&lt;&gt;0,'[1]p27'!$E$406,"")</f>
      </c>
      <c r="F87" s="24">
        <f>IF('[1]p27'!$F$406&lt;&gt;0,'[1]p27'!$F$406,"")</f>
        <v>120</v>
      </c>
      <c r="G87" s="24">
        <f>IF('[1]p27'!$G$406&lt;&gt;0,'[1]p27'!$G$406,"")</f>
        <v>180</v>
      </c>
      <c r="H87" s="24">
        <f>IF('[1]p27'!$H$406&lt;&gt;0,'[1]p27'!$H$406,"")</f>
      </c>
      <c r="I87" s="24">
        <f>IF('[1]p27'!$I$406&lt;&gt;0,'[1]p27'!$I$406,"")</f>
      </c>
      <c r="J87" s="24">
        <f>IF('[1]p27'!$J$406&lt;&gt;0,'[1]p27'!$J$406,"")</f>
        <v>300</v>
      </c>
      <c r="K87" s="24">
        <f>IF('[1]p27'!$K$406&lt;&gt;0,'[1]p27'!$K$406,"")</f>
      </c>
      <c r="L87" s="24">
        <f>IF('[1]p27'!$L$406&lt;&gt;0,'[1]p27'!$L$406,"")</f>
        <v>12</v>
      </c>
      <c r="M87" s="24" t="str">
        <f>IF('[1]p27'!$A$409&lt;&gt;0,'[1]p27'!$A$409," ")</f>
        <v> </v>
      </c>
      <c r="N87" s="24">
        <f>IF('[1]p27'!$B$409&lt;&gt;0,'[1]p27'!$B$409," ")</f>
        <v>20</v>
      </c>
      <c r="O87" s="24">
        <f>IF('[1]p27'!$C$409&lt;&gt;0,'[1]p27'!$C$409," ")</f>
        <v>10</v>
      </c>
      <c r="P87" s="24">
        <f>IF('[1]p27'!$D$409&lt;&gt;0,'[1]p27'!$D$409," ")</f>
        <v>8</v>
      </c>
      <c r="Q87" s="24">
        <f>IF('[1]p27'!$E$409&lt;&gt;0,'[1]p27'!$E$409," ")</f>
        <v>770</v>
      </c>
    </row>
    <row r="88" spans="1:17" s="2" customFormat="1" ht="11.25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</row>
    <row r="89" spans="1:17" s="34" customFormat="1" ht="11.25">
      <c r="A89" s="382" t="str">
        <f>T('[1]p28'!$C$13:$G$13)</f>
        <v>José Fernando Leite Aires</v>
      </c>
      <c r="B89" s="383"/>
      <c r="C89" s="383"/>
      <c r="D89" s="383"/>
      <c r="E89" s="384"/>
      <c r="F89" s="470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</row>
    <row r="90" spans="1:17" s="2" customFormat="1" ht="11.25">
      <c r="A90" s="24">
        <f>IF('[1]p28'!$A$406&lt;&gt;0,'[1]p28'!$A$406,"")</f>
      </c>
      <c r="B90" s="24">
        <f>IF('[1]p28'!$B$406&lt;&gt;0,'[1]p28'!$B$406,"")</f>
      </c>
      <c r="C90" s="24">
        <f>IF('[1]p28'!$C$406&lt;&gt;0,'[1]p28'!$C$406,"")</f>
      </c>
      <c r="D90" s="24">
        <f>IF('[1]p28'!$D$406&lt;&gt;0,'[1]p28'!$D$406,"")</f>
      </c>
      <c r="E90" s="24">
        <f>IF('[1]p28'!$E$406&lt;&gt;0,'[1]p28'!$E$406,"")</f>
      </c>
      <c r="F90" s="24">
        <f>IF('[1]p28'!$F$406&lt;&gt;0,'[1]p28'!$F$406,"")</f>
      </c>
      <c r="G90" s="24">
        <f>IF('[1]p28'!$G$406&lt;&gt;0,'[1]p28'!$G$406,"")</f>
      </c>
      <c r="H90" s="24">
        <f>IF('[1]p28'!$H$406&lt;&gt;0,'[1]p28'!$H$406,"")</f>
      </c>
      <c r="I90" s="24">
        <f>IF('[1]p28'!$I$406&lt;&gt;0,'[1]p28'!$I$406,"")</f>
      </c>
      <c r="J90" s="24">
        <f>IF('[1]p28'!$J$406&lt;&gt;0,'[1]p28'!$J$406,"")</f>
      </c>
      <c r="K90" s="24">
        <f>IF('[1]p28'!$K$406&lt;&gt;0,'[1]p28'!$K$406,"")</f>
      </c>
      <c r="L90" s="24">
        <f>IF('[1]p28'!$L$406&lt;&gt;0,'[1]p28'!$L$406,"")</f>
      </c>
      <c r="M90" s="24" t="str">
        <f>IF('[1]p28'!$A$409&lt;&gt;0,'[1]p28'!$A$409," ")</f>
        <v> </v>
      </c>
      <c r="N90" s="24" t="str">
        <f>IF('[1]p28'!$B$409&lt;&gt;0,'[1]p28'!$B$409," ")</f>
        <v> </v>
      </c>
      <c r="O90" s="24" t="str">
        <f>IF('[1]p28'!$C$409&lt;&gt;0,'[1]p28'!$C$409," ")</f>
        <v> </v>
      </c>
      <c r="P90" s="24" t="str">
        <f>IF('[1]p28'!$D$409&lt;&gt;0,'[1]p28'!$D$409," ")</f>
        <v> </v>
      </c>
      <c r="Q90" s="24" t="str">
        <f>IF('[1]p28'!$E$409&lt;&gt;0,'[1]p28'!$E$409," ")</f>
        <v> </v>
      </c>
    </row>
    <row r="91" spans="1:17" s="2" customFormat="1" ht="11.25">
      <c r="A91" s="472"/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</row>
    <row r="92" spans="1:17" s="34" customFormat="1" ht="11.25">
      <c r="A92" s="382" t="str">
        <f>T('[1]p29'!$C$13:$G$13)</f>
        <v>Joseilson Raimundo de Lima</v>
      </c>
      <c r="B92" s="383"/>
      <c r="C92" s="383"/>
      <c r="D92" s="383"/>
      <c r="E92" s="384"/>
      <c r="F92" s="470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</row>
    <row r="93" spans="1:17" s="2" customFormat="1" ht="11.25">
      <c r="A93" s="43">
        <f>IF('[1]p29'!$A$406&lt;&gt;0,'[1]p29'!$A$406,"")</f>
      </c>
      <c r="B93" s="43">
        <f>IF('[1]p29'!$B$406&lt;&gt;0,'[1]p29'!$B$406,"")</f>
      </c>
      <c r="C93" s="43">
        <f>IF('[1]p29'!$C$406&lt;&gt;0,'[1]p29'!$C$406,"")</f>
      </c>
      <c r="D93" s="43">
        <f>IF('[1]p29'!$D$406&lt;&gt;0,'[1]p29'!$D$406,"")</f>
        <v>194</v>
      </c>
      <c r="E93" s="43">
        <f>IF('[1]p29'!$E$406&lt;&gt;0,'[1]p29'!$E$406,"")</f>
      </c>
      <c r="F93" s="24">
        <f>IF('[1]p29'!$F$406&lt;&gt;0,'[1]p29'!$F$406,"")</f>
        <v>210</v>
      </c>
      <c r="G93" s="24">
        <f>IF('[1]p29'!$G$406&lt;&gt;0,'[1]p29'!$G$406,"")</f>
        <v>120</v>
      </c>
      <c r="H93" s="24">
        <f>IF('[1]p29'!$H$406&lt;&gt;0,'[1]p29'!$H$406,"")</f>
      </c>
      <c r="I93" s="24">
        <f>IF('[1]p29'!$I$406&lt;&gt;0,'[1]p29'!$I$406,"")</f>
      </c>
      <c r="J93" s="24">
        <f>IF('[1]p29'!$J$406&lt;&gt;0,'[1]p29'!$J$406,"")</f>
      </c>
      <c r="K93" s="24">
        <f>IF('[1]p29'!$K$406&lt;&gt;0,'[1]p29'!$K$406,"")</f>
      </c>
      <c r="L93" s="24">
        <f>IF('[1]p29'!$L$406&lt;&gt;0,'[1]p29'!$L$406,"")</f>
      </c>
      <c r="M93" s="24" t="str">
        <f>IF('[1]p29'!$A$409&lt;&gt;0,'[1]p29'!$A$409," ")</f>
        <v> </v>
      </c>
      <c r="N93" s="24" t="str">
        <f>IF('[1]p29'!$B$409&lt;&gt;0,'[1]p29'!$B$409," ")</f>
        <v> </v>
      </c>
      <c r="O93" s="24" t="str">
        <f>IF('[1]p29'!$C$409&lt;&gt;0,'[1]p29'!$C$409," ")</f>
        <v> </v>
      </c>
      <c r="P93" s="24">
        <f>IF('[1]p29'!$D$409&lt;&gt;0,'[1]p29'!$D$409," ")</f>
        <v>270</v>
      </c>
      <c r="Q93" s="24">
        <f>IF('[1]p29'!$E$409&lt;&gt;0,'[1]p29'!$E$409," ")</f>
        <v>794</v>
      </c>
    </row>
    <row r="94" spans="1:17" s="2" customFormat="1" ht="11.25">
      <c r="A94" s="472"/>
      <c r="B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  <c r="Q94" s="472"/>
    </row>
    <row r="95" spans="1:17" s="34" customFormat="1" ht="11.25">
      <c r="A95" s="382" t="str">
        <f>T('[1]p30'!$C$13:$G$13)</f>
        <v>José Lindomberg Possiano Barreiro</v>
      </c>
      <c r="B95" s="383"/>
      <c r="C95" s="383"/>
      <c r="D95" s="383"/>
      <c r="E95" s="384"/>
      <c r="F95" s="470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</row>
    <row r="96" spans="1:17" s="2" customFormat="1" ht="11.25">
      <c r="A96" s="43">
        <f>IF('[1]p30'!$A$406&lt;&gt;0,'[1]p30'!$A$406,"")</f>
      </c>
      <c r="B96" s="43">
        <f>IF('[1]p30'!$B$406&lt;&gt;0,'[1]p30'!$B$406,"")</f>
      </c>
      <c r="C96" s="43">
        <f>IF('[1]p30'!$C$406&lt;&gt;0,'[1]p30'!$C$406,"")</f>
        <v>240</v>
      </c>
      <c r="D96" s="43">
        <f>IF('[1]p30'!$D$406&lt;&gt;0,'[1]p30'!$D$406,"")</f>
        <v>180</v>
      </c>
      <c r="E96" s="43">
        <f>IF('[1]p30'!$E$406&lt;&gt;0,'[1]p30'!$E$406,"")</f>
      </c>
      <c r="F96" s="24">
        <f>IF('[1]p30'!$F$406&lt;&gt;0,'[1]p30'!$F$406,"")</f>
        <v>360</v>
      </c>
      <c r="G96" s="24">
        <f>IF('[1]p30'!$G$406&lt;&gt;0,'[1]p30'!$G$406,"")</f>
        <v>30</v>
      </c>
      <c r="H96" s="24">
        <f>IF('[1]p30'!$H$406&lt;&gt;0,'[1]p30'!$H$406,"")</f>
      </c>
      <c r="I96" s="24">
        <f>IF('[1]p30'!$I$406&lt;&gt;0,'[1]p30'!$I$406,"")</f>
      </c>
      <c r="J96" s="24">
        <f>IF('[1]p30'!$J$406&lt;&gt;0,'[1]p30'!$J$406,"")</f>
      </c>
      <c r="K96" s="24">
        <f>IF('[1]p30'!$K$406&lt;&gt;0,'[1]p30'!$K$406,"")</f>
      </c>
      <c r="L96" s="24">
        <f>IF('[1]p30'!$L$406&lt;&gt;0,'[1]p30'!$L$406,"")</f>
      </c>
      <c r="M96" s="24" t="str">
        <f>IF('[1]p30'!$A$409&lt;&gt;0,'[1]p30'!$A$409," ")</f>
        <v> </v>
      </c>
      <c r="N96" s="24" t="str">
        <f>IF('[1]p30'!$B$409&lt;&gt;0,'[1]p30'!$B$409," ")</f>
        <v> </v>
      </c>
      <c r="O96" s="24" t="str">
        <f>IF('[1]p30'!$C$409&lt;&gt;0,'[1]p30'!$C$409," ")</f>
        <v> </v>
      </c>
      <c r="P96" s="24">
        <f>IF('[1]p30'!$D$409&lt;&gt;0,'[1]p30'!$D$409," ")</f>
        <v>10</v>
      </c>
      <c r="Q96" s="24">
        <f>IF('[1]p30'!$E$409&lt;&gt;0,'[1]p30'!$E$409," ")</f>
        <v>820</v>
      </c>
    </row>
    <row r="97" spans="1:17" s="2" customFormat="1" ht="11.25">
      <c r="A97" s="472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</row>
    <row r="98" spans="1:17" s="34" customFormat="1" ht="11.25">
      <c r="A98" s="382" t="str">
        <f>T('[1]p31'!$C$13:$G$13)</f>
        <v>José Luiz Neto</v>
      </c>
      <c r="B98" s="383"/>
      <c r="C98" s="383"/>
      <c r="D98" s="383"/>
      <c r="E98" s="384"/>
      <c r="F98" s="470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</row>
    <row r="99" spans="1:17" s="2" customFormat="1" ht="11.25">
      <c r="A99" s="43">
        <f>IF('[1]p31'!$A$406&lt;&gt;0,'[1]p31'!$A$406,"")</f>
      </c>
      <c r="B99" s="43">
        <f>IF('[1]p31'!$B$406&lt;&gt;0,'[1]p31'!$B$406,"")</f>
      </c>
      <c r="C99" s="43">
        <f>IF('[1]p31'!$C$406&lt;&gt;0,'[1]p31'!$C$406,"")</f>
      </c>
      <c r="D99" s="43">
        <f>IF('[1]p31'!$D$406&lt;&gt;0,'[1]p31'!$D$406,"")</f>
        <v>180</v>
      </c>
      <c r="E99" s="43">
        <f>IF('[1]p31'!$E$406&lt;&gt;0,'[1]p31'!$E$406,"")</f>
      </c>
      <c r="F99" s="24">
        <f>IF('[1]p31'!$F$406&lt;&gt;0,'[1]p31'!$F$406,"")</f>
        <v>360</v>
      </c>
      <c r="G99" s="24">
        <f>IF('[1]p31'!$G$406&lt;&gt;0,'[1]p31'!$G$406,"")</f>
        <v>30</v>
      </c>
      <c r="H99" s="24">
        <f>IF('[1]p31'!$H$406&lt;&gt;0,'[1]p31'!$H$406,"")</f>
      </c>
      <c r="I99" s="24">
        <f>IF('[1]p31'!$I$406&lt;&gt;0,'[1]p31'!$I$406,"")</f>
      </c>
      <c r="J99" s="24">
        <f>IF('[1]p31'!$J$406&lt;&gt;0,'[1]p31'!$J$406,"")</f>
      </c>
      <c r="K99" s="24">
        <f>IF('[1]p31'!$K$406&lt;&gt;0,'[1]p31'!$K$406,"")</f>
      </c>
      <c r="L99" s="24">
        <f>IF('[1]p31'!$L$406&lt;&gt;0,'[1]p31'!$L$406,"")</f>
      </c>
      <c r="M99" s="24" t="str">
        <f>IF('[1]p31'!$A$409&lt;&gt;0,'[1]p31'!$A$409," ")</f>
        <v> </v>
      </c>
      <c r="N99" s="24">
        <f>IF('[1]p31'!$B$409&lt;&gt;0,'[1]p31'!$B$409," ")</f>
        <v>222</v>
      </c>
      <c r="O99" s="24">
        <f>IF('[1]p31'!$C$409&lt;&gt;0,'[1]p31'!$C$409," ")</f>
        <v>2</v>
      </c>
      <c r="P99" s="24">
        <f>IF('[1]p31'!$D$409&lt;&gt;0,'[1]p31'!$D$409," ")</f>
        <v>28</v>
      </c>
      <c r="Q99" s="24">
        <f>IF('[1]p31'!$E$409&lt;&gt;0,'[1]p31'!$E$409," ")</f>
        <v>822</v>
      </c>
    </row>
    <row r="100" spans="1:17" s="2" customFormat="1" ht="11.25">
      <c r="A100" s="472"/>
      <c r="B100" s="472"/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</row>
    <row r="101" spans="1:17" s="34" customFormat="1" ht="11.25">
      <c r="A101" s="382" t="str">
        <f>T('[1]p32'!$C$13:$G$13)</f>
        <v>Luiz Antônio da Silva Medeiros</v>
      </c>
      <c r="B101" s="383"/>
      <c r="C101" s="383"/>
      <c r="D101" s="383"/>
      <c r="E101" s="384"/>
      <c r="F101" s="470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</row>
    <row r="102" spans="1:17" s="2" customFormat="1" ht="11.25">
      <c r="A102" s="43">
        <f>IF('[1]p32'!$A$406&lt;&gt;0,'[1]p32'!$A$406,"")</f>
      </c>
      <c r="B102" s="43">
        <f>IF('[1]p32'!$B$406&lt;&gt;0,'[1]p32'!$B$406,"")</f>
      </c>
      <c r="C102" s="43">
        <f>IF('[1]p32'!$C$406&lt;&gt;0,'[1]p32'!$C$406,"")</f>
      </c>
      <c r="D102" s="43">
        <f>IF('[1]p32'!$D$406&lt;&gt;0,'[1]p32'!$D$406,"")</f>
        <v>225</v>
      </c>
      <c r="E102" s="43">
        <f>IF('[1]p32'!$E$406&lt;&gt;0,'[1]p32'!$E$406,"")</f>
      </c>
      <c r="F102" s="24">
        <f>IF('[1]p32'!$F$406&lt;&gt;0,'[1]p32'!$F$406,"")</f>
        <v>300</v>
      </c>
      <c r="G102" s="24">
        <f>IF('[1]p32'!$G$406&lt;&gt;0,'[1]p32'!$G$406,"")</f>
        <v>100</v>
      </c>
      <c r="H102" s="24">
        <f>IF('[1]p32'!$H$406&lt;&gt;0,'[1]p32'!$H$406,"")</f>
      </c>
      <c r="I102" s="24">
        <f>IF('[1]p32'!$I$406&lt;&gt;0,'[1]p32'!$I$406,"")</f>
      </c>
      <c r="J102" s="24">
        <f>IF('[1]p32'!$J$406&lt;&gt;0,'[1]p32'!$J$406,"")</f>
        <v>75</v>
      </c>
      <c r="K102" s="24">
        <f>IF('[1]p32'!$K$406&lt;&gt;0,'[1]p32'!$K$406,"")</f>
      </c>
      <c r="L102" s="24">
        <f>IF('[1]p32'!$L$406&lt;&gt;0,'[1]p32'!$L$406,"")</f>
      </c>
      <c r="M102" s="24" t="str">
        <f>IF('[1]p32'!$A$409&lt;&gt;0,'[1]p32'!$A$409," ")</f>
        <v> </v>
      </c>
      <c r="N102" s="24">
        <f>IF('[1]p32'!$B$409&lt;&gt;0,'[1]p32'!$B$409," ")</f>
        <v>16</v>
      </c>
      <c r="O102" s="24" t="str">
        <f>IF('[1]p32'!$C$409&lt;&gt;0,'[1]p32'!$C$409," ")</f>
        <v> </v>
      </c>
      <c r="P102" s="24">
        <f>IF('[1]p32'!$D$409&lt;&gt;0,'[1]p32'!$D$409," ")</f>
        <v>50</v>
      </c>
      <c r="Q102" s="24">
        <f>IF('[1]p32'!$E$409&lt;&gt;0,'[1]p32'!$E$409," ")</f>
        <v>766</v>
      </c>
    </row>
    <row r="103" spans="1:17" s="2" customFormat="1" ht="11.25">
      <c r="A103" s="472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</row>
    <row r="104" spans="1:17" s="2" customFormat="1" ht="11.25">
      <c r="A104" s="382" t="str">
        <f>T('[1]p33'!$C$13:$G$13)</f>
        <v>Luiz Mendes Albuquerque Neto</v>
      </c>
      <c r="B104" s="383"/>
      <c r="C104" s="383"/>
      <c r="D104" s="383"/>
      <c r="E104" s="384"/>
      <c r="F104" s="470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</row>
    <row r="105" spans="1:17" s="2" customFormat="1" ht="11.25">
      <c r="A105" s="43">
        <f>IF('[1]p33'!$A$406&lt;&gt;0,'[1]p33'!$A$406,"")</f>
      </c>
      <c r="B105" s="43">
        <f>IF('[1]p33'!$B$406&lt;&gt;0,'[1]p33'!$B$406,"")</f>
      </c>
      <c r="C105" s="43">
        <f>IF('[1]p33'!$C$406&lt;&gt;0,'[1]p33'!$C$406,"")</f>
      </c>
      <c r="D105" s="43">
        <f>IF('[1]p33'!$D$406&lt;&gt;0,'[1]p33'!$D$406,"")</f>
        <v>180</v>
      </c>
      <c r="E105" s="43">
        <f>IF('[1]p33'!$E$406&lt;&gt;0,'[1]p33'!$E$406,"")</f>
      </c>
      <c r="F105" s="24">
        <f>IF('[1]p33'!$F$406&lt;&gt;0,'[1]p33'!$F$406,"")</f>
        <v>480</v>
      </c>
      <c r="G105" s="24">
        <f>IF('[1]p33'!$G$406&lt;&gt;0,'[1]p33'!$G$406,"")</f>
        <v>80</v>
      </c>
      <c r="H105" s="24">
        <f>IF('[1]p33'!$H$406&lt;&gt;0,'[1]p33'!$H$406,"")</f>
      </c>
      <c r="I105" s="24">
        <f>IF('[1]p33'!$I$406&lt;&gt;0,'[1]p33'!$I$406,"")</f>
      </c>
      <c r="J105" s="24">
        <f>IF('[1]p33'!$J$406&lt;&gt;0,'[1]p33'!$J$406,"")</f>
      </c>
      <c r="K105" s="24">
        <f>IF('[1]p33'!$K$406&lt;&gt;0,'[1]p33'!$K$406,"")</f>
      </c>
      <c r="L105" s="24">
        <f>IF('[1]p33'!$L$406&lt;&gt;0,'[1]p33'!$L$406,"")</f>
      </c>
      <c r="M105" s="24" t="str">
        <f>IF('[1]p33'!$A$409&lt;&gt;0,'[1]p33'!$A$409," ")</f>
        <v> </v>
      </c>
      <c r="N105" s="24">
        <f>IF('[1]p33'!$B$409&lt;&gt;0,'[1]p33'!$B$409," ")</f>
        <v>10</v>
      </c>
      <c r="O105" s="24" t="str">
        <f>IF('[1]p33'!$C$409&lt;&gt;0,'[1]p33'!$C$409," ")</f>
        <v> </v>
      </c>
      <c r="P105" s="24">
        <f>IF('[1]p33'!$D$409&lt;&gt;0,'[1]p33'!$D$409," ")</f>
        <v>12</v>
      </c>
      <c r="Q105" s="24">
        <f>IF('[1]p33'!$E$409&lt;&gt;0,'[1]p33'!$E$409," ")</f>
        <v>762</v>
      </c>
    </row>
    <row r="106" spans="1:17" s="2" customFormat="1" ht="11.25">
      <c r="A106" s="472"/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</row>
    <row r="107" spans="1:17" s="2" customFormat="1" ht="11.25">
      <c r="A107" s="382" t="str">
        <f>T('[1]p34'!$C$13:$G$13)</f>
        <v>Marcelo Carvalho Ferreira</v>
      </c>
      <c r="B107" s="383"/>
      <c r="C107" s="383"/>
      <c r="D107" s="383"/>
      <c r="E107" s="384"/>
      <c r="F107" s="470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</row>
    <row r="108" spans="1:17" s="2" customFormat="1" ht="11.25">
      <c r="A108" s="43">
        <f>IF('[1]p34'!$A$406&lt;&gt;0,'[1]p34'!$A$406,"")</f>
      </c>
      <c r="B108" s="43">
        <f>IF('[1]p34'!$B$406&lt;&gt;0,'[1]p34'!$B$406,"")</f>
      </c>
      <c r="C108" s="43">
        <f>IF('[1]p34'!$C$406&lt;&gt;0,'[1]p34'!$C$406,"")</f>
        <v>240</v>
      </c>
      <c r="D108" s="43">
        <f>IF('[1]p34'!$D$406&lt;&gt;0,'[1]p34'!$D$406,"")</f>
        <v>180</v>
      </c>
      <c r="E108" s="43">
        <f>IF('[1]p34'!$E$406&lt;&gt;0,'[1]p34'!$E$406,"")</f>
      </c>
      <c r="F108" s="24">
        <f>IF('[1]p34'!$F$406&lt;&gt;0,'[1]p34'!$F$406,"")</f>
        <v>450</v>
      </c>
      <c r="G108" s="24">
        <f>IF('[1]p34'!$G$406&lt;&gt;0,'[1]p34'!$G$406,"")</f>
        <v>2</v>
      </c>
      <c r="H108" s="24">
        <f>IF('[1]p34'!$H$406&lt;&gt;0,'[1]p34'!$H$406,"")</f>
      </c>
      <c r="I108" s="24">
        <f>IF('[1]p34'!$I$406&lt;&gt;0,'[1]p34'!$I$406,"")</f>
      </c>
      <c r="J108" s="24">
        <f>IF('[1]p34'!$J$406&lt;&gt;0,'[1]p34'!$J$406,"")</f>
      </c>
      <c r="K108" s="24">
        <f>IF('[1]p34'!$K$406&lt;&gt;0,'[1]p34'!$K$406,"")</f>
      </c>
      <c r="L108" s="24">
        <f>IF('[1]p34'!$L$406&lt;&gt;0,'[1]p34'!$L$406,"")</f>
      </c>
      <c r="M108" s="24" t="str">
        <f>IF('[1]p34'!$A$409&lt;&gt;0,'[1]p34'!$A$409," ")</f>
        <v> </v>
      </c>
      <c r="N108" s="24" t="str">
        <f>IF('[1]p34'!$B$409&lt;&gt;0,'[1]p34'!$B$409," ")</f>
        <v> </v>
      </c>
      <c r="O108" s="24" t="str">
        <f>IF('[1]p34'!$C$409&lt;&gt;0,'[1]p34'!$C$409," ")</f>
        <v> </v>
      </c>
      <c r="P108" s="24">
        <f>IF('[1]p34'!$D$409&lt;&gt;0,'[1]p34'!$D$409," ")</f>
        <v>10</v>
      </c>
      <c r="Q108" s="24">
        <f>IF('[1]p34'!$E$409&lt;&gt;0,'[1]p34'!$E$409," ")</f>
        <v>882</v>
      </c>
    </row>
    <row r="109" spans="1:17" s="2" customFormat="1" ht="11.25">
      <c r="A109" s="472"/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</row>
    <row r="110" spans="1:17" s="2" customFormat="1" ht="11.25">
      <c r="A110" s="382" t="str">
        <f>T('[1]p35'!$C$13:$G$13)</f>
        <v>Marco Aurélio Soares Souto</v>
      </c>
      <c r="B110" s="383"/>
      <c r="C110" s="383"/>
      <c r="D110" s="383"/>
      <c r="E110" s="384"/>
      <c r="F110" s="470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</row>
    <row r="111" spans="1:17" s="2" customFormat="1" ht="11.25">
      <c r="A111" s="43">
        <f>IF('[1]p35'!$A$406&lt;&gt;0,'[1]p35'!$A$406,"")</f>
      </c>
      <c r="B111" s="43">
        <f>IF('[1]p35'!$B$406&lt;&gt;0,'[1]p35'!$B$406,"")</f>
      </c>
      <c r="C111" s="43">
        <f>IF('[1]p35'!$C$406&lt;&gt;0,'[1]p35'!$C$406,"")</f>
      </c>
      <c r="D111" s="43">
        <f>IF('[1]p35'!$D$406&lt;&gt;0,'[1]p35'!$D$406,"")</f>
        <v>90</v>
      </c>
      <c r="E111" s="43">
        <f>IF('[1]p35'!$E$406&lt;&gt;0,'[1]p35'!$E$406,"")</f>
        <v>60</v>
      </c>
      <c r="F111" s="24">
        <f>IF('[1]p35'!$F$406&lt;&gt;0,'[1]p35'!$F$406,"")</f>
        <v>150</v>
      </c>
      <c r="G111" s="24">
        <f>IF('[1]p35'!$G$406&lt;&gt;0,'[1]p35'!$G$406,"")</f>
      </c>
      <c r="H111" s="24">
        <f>IF('[1]p35'!$H$406&lt;&gt;0,'[1]p35'!$H$406,"")</f>
        <v>120</v>
      </c>
      <c r="I111" s="24">
        <f>IF('[1]p35'!$I$406&lt;&gt;0,'[1]p35'!$I$406,"")</f>
        <v>360</v>
      </c>
      <c r="J111" s="24">
        <f>IF('[1]p35'!$J$406&lt;&gt;0,'[1]p35'!$J$406,"")</f>
      </c>
      <c r="K111" s="24">
        <f>IF('[1]p35'!$K$406&lt;&gt;0,'[1]p35'!$K$406,"")</f>
      </c>
      <c r="L111" s="24">
        <f>IF('[1]p35'!$L$406&lt;&gt;0,'[1]p35'!$L$406,"")</f>
      </c>
      <c r="M111" s="24" t="str">
        <f>IF('[1]p35'!$A$409&lt;&gt;0,'[1]p35'!$A$409," ")</f>
        <v> </v>
      </c>
      <c r="N111" s="24">
        <f>IF('[1]p35'!$B$409&lt;&gt;0,'[1]p35'!$B$409," ")</f>
        <v>8</v>
      </c>
      <c r="O111" s="24">
        <f>IF('[1]p35'!$C$409&lt;&gt;0,'[1]p35'!$C$409," ")</f>
        <v>12</v>
      </c>
      <c r="P111" s="24">
        <f>IF('[1]p35'!$D$409&lt;&gt;0,'[1]p35'!$D$409," ")</f>
        <v>2</v>
      </c>
      <c r="Q111" s="24">
        <f>IF('[1]p35'!$E$409&lt;&gt;0,'[1]p35'!$E$409," ")</f>
        <v>802</v>
      </c>
    </row>
    <row r="112" spans="1:17" s="2" customFormat="1" ht="11.25">
      <c r="A112" s="472"/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</row>
    <row r="113" spans="1:17" s="2" customFormat="1" ht="11.25">
      <c r="A113" s="382" t="str">
        <f>T('[1]p36'!$C$13:$G$13)</f>
        <v>Michelli Karinne Barros da Silva</v>
      </c>
      <c r="B113" s="383"/>
      <c r="C113" s="383"/>
      <c r="D113" s="383"/>
      <c r="E113" s="384"/>
      <c r="F113" s="470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</row>
    <row r="114" spans="1:17" s="2" customFormat="1" ht="11.25">
      <c r="A114" s="43">
        <f>IF('[1]p36'!$A$406&lt;&gt;0,'[1]p36'!$A$406,"")</f>
      </c>
      <c r="B114" s="43">
        <f>IF('[1]p36'!$B$406&lt;&gt;0,'[1]p36'!$B$406,"")</f>
      </c>
      <c r="C114" s="43">
        <f>IF('[1]p36'!$C$406&lt;&gt;0,'[1]p36'!$C$406,"")</f>
        <v>200</v>
      </c>
      <c r="D114" s="43">
        <f>IF('[1]p36'!$D$406&lt;&gt;0,'[1]p36'!$D$406,"")</f>
        <v>180</v>
      </c>
      <c r="E114" s="43">
        <f>IF('[1]p36'!$E$406&lt;&gt;0,'[1]p36'!$E$406,"")</f>
      </c>
      <c r="F114" s="24">
        <f>IF('[1]p36'!$F$406&lt;&gt;0,'[1]p36'!$F$406,"")</f>
        <v>210</v>
      </c>
      <c r="G114" s="24">
        <f>IF('[1]p36'!$G$406&lt;&gt;0,'[1]p36'!$G$406,"")</f>
      </c>
      <c r="H114" s="24">
        <f>IF('[1]p36'!$H$406&lt;&gt;0,'[1]p36'!$H$406,"")</f>
      </c>
      <c r="I114" s="24">
        <f>IF('[1]p36'!$I$406&lt;&gt;0,'[1]p36'!$I$406,"")</f>
        <v>300</v>
      </c>
      <c r="J114" s="24">
        <f>IF('[1]p36'!$J$406&lt;&gt;0,'[1]p36'!$J$406,"")</f>
      </c>
      <c r="K114" s="24">
        <f>IF('[1]p36'!$K$406&lt;&gt;0,'[1]p36'!$K$406,"")</f>
        <v>20</v>
      </c>
      <c r="L114" s="24">
        <f>IF('[1]p36'!$L$406&lt;&gt;0,'[1]p36'!$L$406,"")</f>
        <v>74</v>
      </c>
      <c r="M114" s="24" t="str">
        <f>IF('[1]p36'!$A$409&lt;&gt;0,'[1]p36'!$A$409," ")</f>
        <v> </v>
      </c>
      <c r="N114" s="24" t="str">
        <f>IF('[1]p36'!$B$409&lt;&gt;0,'[1]p36'!$B$409," ")</f>
        <v> </v>
      </c>
      <c r="O114" s="24">
        <f>IF('[1]p36'!$C$409&lt;&gt;0,'[1]p36'!$C$409," ")</f>
        <v>10</v>
      </c>
      <c r="P114" s="24" t="str">
        <f>IF('[1]p36'!$D$409&lt;&gt;0,'[1]p36'!$D$409," ")</f>
        <v> </v>
      </c>
      <c r="Q114" s="24">
        <f>IF('[1]p36'!$E$409&lt;&gt;0,'[1]p36'!$E$409," ")</f>
        <v>994</v>
      </c>
    </row>
    <row r="115" spans="1:17" s="2" customFormat="1" ht="11.25">
      <c r="A115" s="472"/>
      <c r="B115" s="472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</row>
    <row r="116" spans="1:17" s="2" customFormat="1" ht="11.25">
      <c r="A116" s="382" t="str">
        <f>T('[1]p37'!$C$13:$G$13)</f>
        <v>Miriam Costa</v>
      </c>
      <c r="B116" s="383"/>
      <c r="C116" s="383"/>
      <c r="D116" s="383"/>
      <c r="E116" s="384"/>
      <c r="F116" s="470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</row>
    <row r="117" spans="1:17" s="2" customFormat="1" ht="11.25">
      <c r="A117" s="43">
        <f>IF('[1]p37'!$A$406&lt;&gt;0,'[1]p37'!$A$406,"")</f>
      </c>
      <c r="B117" s="43">
        <f>IF('[1]p37'!$B$406&lt;&gt;0,'[1]p37'!$B$406,"")</f>
      </c>
      <c r="C117" s="43">
        <f>IF('[1]p37'!$C$406&lt;&gt;0,'[1]p37'!$C$406,"")</f>
      </c>
      <c r="D117" s="43">
        <f>IF('[1]p37'!$D$406&lt;&gt;0,'[1]p37'!$D$406,"")</f>
        <v>180</v>
      </c>
      <c r="E117" s="43">
        <f>IF('[1]p37'!$E$406&lt;&gt;0,'[1]p37'!$E$406,"")</f>
      </c>
      <c r="F117" s="24">
        <f>IF('[1]p37'!$F$406&lt;&gt;0,'[1]p37'!$F$406,"")</f>
        <v>360</v>
      </c>
      <c r="G117" s="24">
        <f>IF('[1]p37'!$G$406&lt;&gt;0,'[1]p37'!$G$406,"")</f>
        <v>60</v>
      </c>
      <c r="H117" s="24">
        <f>IF('[1]p37'!$H$406&lt;&gt;0,'[1]p37'!$H$406,"")</f>
      </c>
      <c r="I117" s="24">
        <f>IF('[1]p37'!$I$406&lt;&gt;0,'[1]p37'!$I$406,"")</f>
      </c>
      <c r="J117" s="24">
        <f>IF('[1]p37'!$J$406&lt;&gt;0,'[1]p37'!$J$406,"")</f>
        <v>38</v>
      </c>
      <c r="K117" s="24">
        <f>IF('[1]p37'!$K$406&lt;&gt;0,'[1]p37'!$K$406,"")</f>
      </c>
      <c r="L117" s="24">
        <f>IF('[1]p37'!$L$406&lt;&gt;0,'[1]p37'!$L$406,"")</f>
      </c>
      <c r="M117" s="24" t="str">
        <f>IF('[1]p37'!$A$409&lt;&gt;0,'[1]p37'!$A$409," ")</f>
        <v> </v>
      </c>
      <c r="N117" s="24">
        <f>IF('[1]p37'!$B$409&lt;&gt;0,'[1]p37'!$B$409," ")</f>
        <v>48</v>
      </c>
      <c r="O117" s="24">
        <f>IF('[1]p37'!$C$409&lt;&gt;0,'[1]p37'!$C$409," ")</f>
        <v>30</v>
      </c>
      <c r="P117" s="24">
        <f>IF('[1]p37'!$D$409&lt;&gt;0,'[1]p37'!$D$409," ")</f>
        <v>66</v>
      </c>
      <c r="Q117" s="24">
        <f>IF('[1]p37'!$E$409&lt;&gt;0,'[1]p37'!$E$409," ")</f>
        <v>782</v>
      </c>
    </row>
    <row r="118" spans="1:17" s="2" customFormat="1" ht="11.25">
      <c r="A118" s="472"/>
      <c r="B118" s="472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</row>
    <row r="119" spans="1:17" s="2" customFormat="1" ht="11.25">
      <c r="A119" s="382" t="str">
        <f>T('[1]p38'!$C$13:$G$13)</f>
        <v>Patrícia Batista Leal</v>
      </c>
      <c r="B119" s="383"/>
      <c r="C119" s="383"/>
      <c r="D119" s="383"/>
      <c r="E119" s="384"/>
      <c r="F119" s="470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  <c r="Q119" s="471"/>
    </row>
    <row r="120" spans="1:17" s="2" customFormat="1" ht="11.25">
      <c r="A120" s="43">
        <f>IF('[1]p38'!$A$406&lt;&gt;0,'[1]p38'!$A$406,"")</f>
      </c>
      <c r="B120" s="43">
        <f>IF('[1]p38'!$B$406&lt;&gt;0,'[1]p38'!$B$406,"")</f>
        <v>640</v>
      </c>
      <c r="C120" s="43">
        <f>IF('[1]p38'!$C$406&lt;&gt;0,'[1]p38'!$C$406,"")</f>
      </c>
      <c r="D120" s="43">
        <f>IF('[1]p38'!$D$406&lt;&gt;0,'[1]p38'!$D$406,"")</f>
      </c>
      <c r="E120" s="43">
        <f>IF('[1]p38'!$E$406&lt;&gt;0,'[1]p38'!$E$406,"")</f>
      </c>
      <c r="F120" s="24">
        <f>IF('[1]p38'!$F$406&lt;&gt;0,'[1]p38'!$F$406,"")</f>
      </c>
      <c r="G120" s="24">
        <f>IF('[1]p38'!$G$406&lt;&gt;0,'[1]p38'!$G$406,"")</f>
      </c>
      <c r="H120" s="24">
        <f>IF('[1]p38'!$H$406&lt;&gt;0,'[1]p38'!$H$406,"")</f>
      </c>
      <c r="I120" s="24">
        <f>IF('[1]p38'!$I$406&lt;&gt;0,'[1]p38'!$I$406,"")</f>
      </c>
      <c r="J120" s="24">
        <f>IF('[1]p38'!$J$406&lt;&gt;0,'[1]p38'!$J$406,"")</f>
      </c>
      <c r="K120" s="24">
        <f>IF('[1]p38'!$K$406&lt;&gt;0,'[1]p38'!$K$406,"")</f>
      </c>
      <c r="L120" s="24">
        <f>IF('[1]p38'!$L$406&lt;&gt;0,'[1]p38'!$L$406,"")</f>
      </c>
      <c r="M120" s="24" t="str">
        <f>IF('[1]p38'!$A$409&lt;&gt;0,'[1]p38'!$A$409," ")</f>
        <v> </v>
      </c>
      <c r="N120" s="24" t="str">
        <f>IF('[1]p38'!$B$409&lt;&gt;0,'[1]p38'!$B$409," ")</f>
        <v> </v>
      </c>
      <c r="O120" s="24" t="str">
        <f>IF('[1]p38'!$C$409&lt;&gt;0,'[1]p38'!$C$409," ")</f>
        <v> </v>
      </c>
      <c r="P120" s="24" t="str">
        <f>IF('[1]p38'!$D$409&lt;&gt;0,'[1]p38'!$D$409," ")</f>
        <v> </v>
      </c>
      <c r="Q120" s="24">
        <f>IF('[1]p38'!$E$409&lt;&gt;0,'[1]p38'!$E$409," ")</f>
        <v>640</v>
      </c>
    </row>
    <row r="121" spans="1:17" s="2" customFormat="1" ht="11.25">
      <c r="A121" s="472"/>
      <c r="B121" s="472"/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/>
    </row>
    <row r="122" spans="1:17" s="2" customFormat="1" ht="11.25">
      <c r="A122" s="382" t="str">
        <f>T('[1]p39'!$C$13:$G$13)</f>
        <v>Rosana Marques da Silva</v>
      </c>
      <c r="B122" s="383"/>
      <c r="C122" s="383"/>
      <c r="D122" s="383"/>
      <c r="E122" s="384"/>
      <c r="F122" s="470"/>
      <c r="G122" s="471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</row>
    <row r="123" spans="1:17" s="2" customFormat="1" ht="11.25">
      <c r="A123" s="43">
        <f>IF('[1]p39'!$A$406&lt;&gt;0,'[1]p39'!$A$406,"")</f>
      </c>
      <c r="B123" s="43">
        <f>IF('[1]p39'!$B$406&lt;&gt;0,'[1]p39'!$B$406,"")</f>
      </c>
      <c r="C123" s="43">
        <f>IF('[1]p39'!$C$406&lt;&gt;0,'[1]p39'!$C$406,"")</f>
      </c>
      <c r="D123" s="43">
        <f>IF('[1]p39'!$D$406&lt;&gt;0,'[1]p39'!$D$406,"")</f>
        <v>180</v>
      </c>
      <c r="E123" s="43">
        <f>IF('[1]p39'!$E$406&lt;&gt;0,'[1]p39'!$E$406,"")</f>
      </c>
      <c r="F123" s="24">
        <f>IF('[1]p39'!$F$406&lt;&gt;0,'[1]p39'!$F$406,"")</f>
        <v>120</v>
      </c>
      <c r="G123" s="24">
        <f>IF('[1]p39'!$G$406&lt;&gt;0,'[1]p39'!$G$406,"")</f>
        <v>30</v>
      </c>
      <c r="H123" s="24">
        <f>IF('[1]p39'!$H$406&lt;&gt;0,'[1]p39'!$H$406,"")</f>
      </c>
      <c r="I123" s="24">
        <f>IF('[1]p39'!$I$406&lt;&gt;0,'[1]p39'!$I$406,"")</f>
        <v>60</v>
      </c>
      <c r="J123" s="24">
        <f>IF('[1]p39'!$J$406&lt;&gt;0,'[1]p39'!$J$406,"")</f>
      </c>
      <c r="K123" s="24">
        <f>IF('[1]p39'!$K$406&lt;&gt;0,'[1]p39'!$K$406,"")</f>
        <v>10</v>
      </c>
      <c r="L123" s="24">
        <f>IF('[1]p39'!$L$406&lt;&gt;0,'[1]p39'!$L$406,"")</f>
      </c>
      <c r="M123" s="24">
        <f>IF('[1]p39'!$A$409&lt;&gt;0,'[1]p39'!$A$409," ")</f>
        <v>580</v>
      </c>
      <c r="N123" s="24">
        <f>IF('[1]p39'!$B$409&lt;&gt;0,'[1]p39'!$B$409," ")</f>
        <v>20</v>
      </c>
      <c r="O123" s="24">
        <f>IF('[1]p39'!$C$409&lt;&gt;0,'[1]p39'!$C$409," ")</f>
        <v>60</v>
      </c>
      <c r="P123" s="24">
        <f>IF('[1]p39'!$D$409&lt;&gt;0,'[1]p39'!$D$409," ")</f>
        <v>50</v>
      </c>
      <c r="Q123" s="24">
        <f>IF('[1]p39'!$E$409&lt;&gt;0,'[1]p39'!$E$409," ")</f>
        <v>1110</v>
      </c>
    </row>
    <row r="124" spans="1:17" s="2" customFormat="1" ht="11.25">
      <c r="A124" s="472"/>
      <c r="B124" s="472"/>
      <c r="C124" s="472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</row>
    <row r="125" spans="1:17" s="2" customFormat="1" ht="11.25">
      <c r="A125" s="417" t="str">
        <f>T('[1]p40'!$C$13:$G$13)</f>
        <v>Rosângela Silveira do Nascimento</v>
      </c>
      <c r="B125" s="417"/>
      <c r="C125" s="417"/>
      <c r="D125" s="417"/>
      <c r="E125" s="417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</row>
    <row r="126" spans="1:17" s="2" customFormat="1" ht="11.25">
      <c r="A126" s="24">
        <f>IF('[1]p40'!$A$406&lt;&gt;0,'[1]p40'!$A$406,"")</f>
      </c>
      <c r="B126" s="24">
        <f>IF('[1]p40'!$B$406&lt;&gt;0,'[1]p40'!$B$406,"")</f>
      </c>
      <c r="C126" s="24">
        <f>IF('[1]p40'!$C$406&lt;&gt;0,'[1]p40'!$C$406,"")</f>
      </c>
      <c r="D126" s="24">
        <f>IF('[1]p40'!$D$406&lt;&gt;0,'[1]p40'!$D$406,"")</f>
        <v>180</v>
      </c>
      <c r="E126" s="24">
        <f>IF('[1]p40'!$E$406&lt;&gt;0,'[1]p40'!$E$406,"")</f>
      </c>
      <c r="F126" s="24">
        <f>IF('[1]p40'!$F$406&lt;&gt;0,'[1]p40'!$F$406,"")</f>
        <v>360</v>
      </c>
      <c r="G126" s="24">
        <f>IF('[1]p40'!$G$406&lt;&gt;0,'[1]p40'!$G$406,"")</f>
      </c>
      <c r="H126" s="24">
        <f>IF('[1]p40'!$H$406&lt;&gt;0,'[1]p40'!$H$406,"")</f>
      </c>
      <c r="I126" s="24">
        <f>IF('[1]p40'!$I$406&lt;&gt;0,'[1]p40'!$I$406,"")</f>
        <v>60</v>
      </c>
      <c r="J126" s="24">
        <f>IF('[1]p40'!$J$406&lt;&gt;0,'[1]p40'!$J$406,"")</f>
      </c>
      <c r="K126" s="24">
        <f>IF('[1]p40'!$K$406&lt;&gt;0,'[1]p40'!$K$406,"")</f>
      </c>
      <c r="L126" s="24">
        <f>IF('[1]p40'!$L$406&lt;&gt;0,'[1]p40'!$L$406,"")</f>
      </c>
      <c r="M126" s="24" t="str">
        <f>IF('[1]p40'!$A$409&lt;&gt;0,'[1]p40'!$A$409," ")</f>
        <v> </v>
      </c>
      <c r="N126" s="24">
        <f>IF('[1]p40'!$B$409&lt;&gt;0,'[1]p40'!$B$409," ")</f>
        <v>150</v>
      </c>
      <c r="O126" s="24">
        <f>IF('[1]p40'!$C$409&lt;&gt;0,'[1]p40'!$C$409," ")</f>
        <v>14</v>
      </c>
      <c r="P126" s="24" t="str">
        <f>IF('[1]p40'!$D$409&lt;&gt;0,'[1]p40'!$D$409," ")</f>
        <v> </v>
      </c>
      <c r="Q126" s="24">
        <f>IF('[1]p40'!$E$409&lt;&gt;0,'[1]p40'!$E$409," ")</f>
        <v>764</v>
      </c>
    </row>
    <row r="127" spans="1:17" s="2" customFormat="1" ht="11.25">
      <c r="A127" s="473"/>
      <c r="B127" s="473"/>
      <c r="C127" s="473"/>
      <c r="D127" s="473"/>
      <c r="E127" s="473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  <c r="Q127" s="474"/>
    </row>
    <row r="128" spans="1:17" s="34" customFormat="1" ht="11.25">
      <c r="A128" s="417" t="str">
        <f>T('[1]p41'!$C$13:$G$13)</f>
        <v>Sérgio Mota Alves</v>
      </c>
      <c r="B128" s="417"/>
      <c r="C128" s="417"/>
      <c r="D128" s="417"/>
      <c r="E128" s="417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</row>
    <row r="129" spans="1:17" s="2" customFormat="1" ht="11.25">
      <c r="A129" s="24">
        <f>IF('[1]p41'!$A$406&lt;&gt;0,'[1]p41'!$A$406,"")</f>
      </c>
      <c r="B129" s="24">
        <f>IF('[1]p41'!$B$406&lt;&gt;0,'[1]p41'!$B$406,"")</f>
      </c>
      <c r="C129" s="24">
        <f>IF('[1]p41'!$C$406&lt;&gt;0,'[1]p41'!$C$406,"")</f>
      </c>
      <c r="D129" s="24">
        <f>IF('[1]p41'!$D$406&lt;&gt;0,'[1]p41'!$D$406,"")</f>
      </c>
      <c r="E129" s="24">
        <f>IF('[1]p41'!$E$406&lt;&gt;0,'[1]p41'!$E$406,"")</f>
      </c>
      <c r="F129" s="24">
        <f>IF('[1]p41'!$F$406&lt;&gt;0,'[1]p41'!$F$406,"")</f>
      </c>
      <c r="G129" s="24">
        <f>IF('[1]p41'!$G$406&lt;&gt;0,'[1]p41'!$G$406,"")</f>
      </c>
      <c r="H129" s="24">
        <f>IF('[1]p41'!$H$406&lt;&gt;0,'[1]p41'!$H$406,"")</f>
      </c>
      <c r="I129" s="24">
        <f>IF('[1]p41'!$I$406&lt;&gt;0,'[1]p41'!$I$406,"")</f>
      </c>
      <c r="J129" s="24">
        <f>IF('[1]p41'!$J$406&lt;&gt;0,'[1]p41'!$J$406,"")</f>
      </c>
      <c r="K129" s="24">
        <f>IF('[1]p41'!$K$406&lt;&gt;0,'[1]p41'!$K$406,"")</f>
      </c>
      <c r="L129" s="24">
        <f>IF('[1]p41'!$L$406&lt;&gt;0,'[1]p41'!$L$406,"")</f>
      </c>
      <c r="M129" s="24" t="str">
        <f>IF('[1]p41'!$A$409&lt;&gt;0,'[1]p41'!$A$409," ")</f>
        <v> </v>
      </c>
      <c r="N129" s="24" t="str">
        <f>IF('[1]p41'!$B$409&lt;&gt;0,'[1]p41'!$B$409," ")</f>
        <v> </v>
      </c>
      <c r="O129" s="24" t="str">
        <f>IF('[1]p41'!$C$409&lt;&gt;0,'[1]p41'!$C$409," ")</f>
        <v> </v>
      </c>
      <c r="P129" s="24" t="str">
        <f>IF('[1]p41'!$D$409&lt;&gt;0,'[1]p41'!$D$409," ")</f>
        <v> </v>
      </c>
      <c r="Q129" s="24" t="str">
        <f>IF('[1]p41'!$E$409&lt;&gt;0,'[1]p41'!$E$409," ")</f>
        <v> </v>
      </c>
    </row>
    <row r="130" spans="1:17" s="2" customFormat="1" ht="11.25">
      <c r="A130" s="473"/>
      <c r="B130" s="473"/>
      <c r="C130" s="473"/>
      <c r="D130" s="473"/>
      <c r="E130" s="473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  <c r="Q130" s="474"/>
    </row>
    <row r="131" spans="1:17" s="34" customFormat="1" ht="11.25">
      <c r="A131" s="417" t="str">
        <f>T('[1]p42'!$C$13:$G$13)</f>
        <v>Severino Horácio da Silva</v>
      </c>
      <c r="B131" s="417"/>
      <c r="C131" s="417"/>
      <c r="D131" s="417"/>
      <c r="E131" s="417"/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</row>
    <row r="132" spans="1:17" s="2" customFormat="1" ht="11.25">
      <c r="A132" s="24">
        <f>IF('[1]p42'!$A$406&lt;&gt;0,'[1]p42'!$A$406,"")</f>
      </c>
      <c r="B132" s="24">
        <f>IF('[1]p42'!$B$406&lt;&gt;0,'[1]p42'!$B$406,"")</f>
      </c>
      <c r="C132" s="24">
        <f>IF('[1]p42'!$C$406&lt;&gt;0,'[1]p42'!$C$406,"")</f>
      </c>
      <c r="D132" s="24">
        <f>IF('[1]p42'!$D$406&lt;&gt;0,'[1]p42'!$D$406,"")</f>
        <v>120</v>
      </c>
      <c r="E132" s="24">
        <f>IF('[1]p42'!$E$406&lt;&gt;0,'[1]p42'!$E$406,"")</f>
      </c>
      <c r="F132" s="24">
        <f>IF('[1]p42'!$F$406&lt;&gt;0,'[1]p42'!$F$406,"")</f>
        <v>120</v>
      </c>
      <c r="G132" s="24">
        <f>IF('[1]p42'!$G$406&lt;&gt;0,'[1]p42'!$G$406,"")</f>
        <v>40</v>
      </c>
      <c r="H132" s="24">
        <f>IF('[1]p42'!$H$406&lt;&gt;0,'[1]p42'!$H$406,"")</f>
        <v>40</v>
      </c>
      <c r="I132" s="24">
        <f>IF('[1]p42'!$I$406&lt;&gt;0,'[1]p42'!$I$406,"")</f>
        <v>300</v>
      </c>
      <c r="J132" s="24">
        <f>IF('[1]p42'!$J$406&lt;&gt;0,'[1]p42'!$J$406,"")</f>
      </c>
      <c r="K132" s="24">
        <f>IF('[1]p42'!$K$406&lt;&gt;0,'[1]p42'!$K$406,"")</f>
        <v>30</v>
      </c>
      <c r="L132" s="24">
        <f>IF('[1]p42'!$L$406&lt;&gt;0,'[1]p42'!$L$406,"")</f>
        <v>30</v>
      </c>
      <c r="M132" s="24">
        <f>IF('[1]p42'!$A$409&lt;&gt;0,'[1]p42'!$A$409," ")</f>
        <v>30</v>
      </c>
      <c r="N132" s="24">
        <f>IF('[1]p42'!$B$409&lt;&gt;0,'[1]p42'!$B$409," ")</f>
        <v>140</v>
      </c>
      <c r="O132" s="24">
        <f>IF('[1]p42'!$C$409&lt;&gt;0,'[1]p42'!$C$409," ")</f>
        <v>20</v>
      </c>
      <c r="P132" s="24">
        <f>IF('[1]p42'!$D$409&lt;&gt;0,'[1]p42'!$D$409," ")</f>
        <v>60</v>
      </c>
      <c r="Q132" s="24">
        <f>IF('[1]p42'!$E$409&lt;&gt;0,'[1]p42'!$E$409," ")</f>
        <v>930</v>
      </c>
    </row>
    <row r="133" spans="1:17" s="2" customFormat="1" ht="11.25">
      <c r="A133" s="473"/>
      <c r="B133" s="473"/>
      <c r="C133" s="473"/>
      <c r="D133" s="473"/>
      <c r="E133" s="473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  <c r="P133" s="474"/>
      <c r="Q133" s="474"/>
    </row>
    <row r="134" spans="1:17" s="34" customFormat="1" ht="11.25">
      <c r="A134" s="417" t="str">
        <f>T('[1]p43'!$C$13:$G$13)</f>
        <v>Vanio Fragoso de Melo</v>
      </c>
      <c r="B134" s="417"/>
      <c r="C134" s="417"/>
      <c r="D134" s="417"/>
      <c r="E134" s="417"/>
      <c r="F134" s="475"/>
      <c r="G134" s="475"/>
      <c r="H134" s="475"/>
      <c r="I134" s="475"/>
      <c r="J134" s="475"/>
      <c r="K134" s="475"/>
      <c r="L134" s="475"/>
      <c r="M134" s="475"/>
      <c r="N134" s="475"/>
      <c r="O134" s="475"/>
      <c r="P134" s="475"/>
      <c r="Q134" s="475"/>
    </row>
    <row r="135" spans="1:17" s="2" customFormat="1" ht="11.25">
      <c r="A135" s="24">
        <f>IF('[1]p43'!$A$406&lt;&gt;0,'[1]p43'!$A$406,"")</f>
      </c>
      <c r="B135" s="24">
        <f>IF('[1]p43'!$B$406&lt;&gt;0,'[1]p43'!$B$406,"")</f>
      </c>
      <c r="C135" s="24">
        <f>IF('[1]p43'!$C$406&lt;&gt;0,'[1]p43'!$C$406,"")</f>
      </c>
      <c r="D135" s="24">
        <f>IF('[1]p43'!$D$406&lt;&gt;0,'[1]p43'!$D$406,"")</f>
        <v>120</v>
      </c>
      <c r="E135" s="24">
        <f>IF('[1]p43'!$E$406&lt;&gt;0,'[1]p43'!$E$406,"")</f>
      </c>
      <c r="F135" s="24">
        <f>IF('[1]p43'!$F$406&lt;&gt;0,'[1]p43'!$F$406,"")</f>
        <v>180</v>
      </c>
      <c r="G135" s="24">
        <f>IF('[1]p43'!$G$406&lt;&gt;0,'[1]p43'!$G$406,"")</f>
        <v>100</v>
      </c>
      <c r="H135" s="24">
        <f>IF('[1]p43'!$H$406&lt;&gt;0,'[1]p43'!$H$406,"")</f>
      </c>
      <c r="I135" s="24">
        <f>IF('[1]p43'!$I$406&lt;&gt;0,'[1]p43'!$I$406,"")</f>
      </c>
      <c r="J135" s="24">
        <f>IF('[1]p43'!$J$406&lt;&gt;0,'[1]p43'!$J$406,"")</f>
      </c>
      <c r="K135" s="24">
        <f>IF('[1]p43'!$K$406&lt;&gt;0,'[1]p43'!$K$406,"")</f>
      </c>
      <c r="L135" s="24">
        <f>IF('[1]p43'!$L$406&lt;&gt;0,'[1]p43'!$L$406,"")</f>
      </c>
      <c r="M135" s="24">
        <f>IF('[1]p43'!$A$409&lt;&gt;0,'[1]p43'!$A$409," ")</f>
        <v>340</v>
      </c>
      <c r="N135" s="24">
        <f>IF('[1]p43'!$B$409&lt;&gt;0,'[1]p43'!$B$409," ")</f>
        <v>10</v>
      </c>
      <c r="O135" s="24">
        <f>IF('[1]p43'!$C$409&lt;&gt;0,'[1]p43'!$C$409," ")</f>
        <v>10</v>
      </c>
      <c r="P135" s="24" t="str">
        <f>IF('[1]p43'!$D$409&lt;&gt;0,'[1]p43'!$D$409," ")</f>
        <v> </v>
      </c>
      <c r="Q135" s="24">
        <f>IF('[1]p43'!$E$409&lt;&gt;0,'[1]p43'!$E$409," ")</f>
        <v>760</v>
      </c>
    </row>
    <row r="136" spans="1:17" s="2" customFormat="1" ht="11.25">
      <c r="A136" s="473"/>
      <c r="B136" s="473"/>
      <c r="C136" s="473"/>
      <c r="D136" s="473"/>
      <c r="E136" s="473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  <c r="Q136" s="474"/>
    </row>
    <row r="137" spans="1:17" s="34" customFormat="1" ht="11.25">
      <c r="A137" s="417" t="str">
        <f>T('[1]p44'!$C$13:$G$13)</f>
        <v>Grayci Mary Gonçalves Leal</v>
      </c>
      <c r="B137" s="417"/>
      <c r="C137" s="417"/>
      <c r="D137" s="417"/>
      <c r="E137" s="417"/>
      <c r="F137" s="475"/>
      <c r="G137" s="475"/>
      <c r="H137" s="475"/>
      <c r="I137" s="475"/>
      <c r="J137" s="475"/>
      <c r="K137" s="475"/>
      <c r="L137" s="475"/>
      <c r="M137" s="475"/>
      <c r="N137" s="475"/>
      <c r="O137" s="475"/>
      <c r="P137" s="475"/>
      <c r="Q137" s="475"/>
    </row>
    <row r="138" spans="1:17" s="2" customFormat="1" ht="11.25">
      <c r="A138" s="24">
        <f>IF('[1]p44'!$A$406&lt;&gt;0,'[1]p44'!$A$406,"")</f>
      </c>
      <c r="B138" s="24">
        <f>IF('[1]p44'!$B$406&lt;&gt;0,'[1]p44'!$B$406,"")</f>
      </c>
      <c r="C138" s="24">
        <f>IF('[1]p44'!$C$406&lt;&gt;0,'[1]p44'!$C$406,"")</f>
      </c>
      <c r="D138" s="24">
        <f>IF('[1]p44'!$D$406&lt;&gt;0,'[1]p44'!$D$406,"")</f>
        <v>180</v>
      </c>
      <c r="E138" s="24">
        <f>IF('[1]p44'!$E$406&lt;&gt;0,'[1]p44'!$E$406,"")</f>
      </c>
      <c r="F138" s="24">
        <f>IF('[1]p44'!$F$406&lt;&gt;0,'[1]p44'!$F$406,"")</f>
        <v>180</v>
      </c>
      <c r="G138" s="24">
        <f>IF('[1]p44'!$G$406&lt;&gt;0,'[1]p44'!$G$406,"")</f>
      </c>
      <c r="H138" s="24">
        <f>IF('[1]p44'!$H$406&lt;&gt;0,'[1]p44'!$H$406,"")</f>
      </c>
      <c r="I138" s="24">
        <f>IF('[1]p44'!$I$406&lt;&gt;0,'[1]p44'!$I$406,"")</f>
      </c>
      <c r="J138" s="24">
        <f>IF('[1]p44'!$J$406&lt;&gt;0,'[1]p44'!$J$406,"")</f>
      </c>
      <c r="K138" s="24">
        <f>IF('[1]p44'!$K$406&lt;&gt;0,'[1]p44'!$K$406,"")</f>
      </c>
      <c r="L138" s="24">
        <f>IF('[1]p44'!$L$406&lt;&gt;0,'[1]p44'!$L$406,"")</f>
      </c>
      <c r="M138" s="24" t="str">
        <f>IF('[1]p44'!$A$409&lt;&gt;0,'[1]p44'!$A$409," ")</f>
        <v> </v>
      </c>
      <c r="N138" s="24" t="str">
        <f>IF('[1]p44'!$B$409&lt;&gt;0,'[1]p44'!$B$409," ")</f>
        <v> </v>
      </c>
      <c r="O138" s="24" t="str">
        <f>IF('[1]p44'!$C$409&lt;&gt;0,'[1]p44'!$C$409," ")</f>
        <v> </v>
      </c>
      <c r="P138" s="24" t="str">
        <f>IF('[1]p44'!$D$409&lt;&gt;0,'[1]p44'!$D$409," ")</f>
        <v> </v>
      </c>
      <c r="Q138" s="24">
        <f>IF('[1]p44'!$E$409&lt;&gt;0,'[1]p44'!$E$409," ")</f>
        <v>360</v>
      </c>
    </row>
    <row r="139" spans="1:17" s="2" customFormat="1" ht="11.25">
      <c r="A139" s="473"/>
      <c r="B139" s="473"/>
      <c r="C139" s="473"/>
      <c r="D139" s="473"/>
      <c r="E139" s="473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  <c r="Q139" s="474"/>
    </row>
    <row r="140" spans="1:17" s="34" customFormat="1" ht="11.25">
      <c r="A140" s="417" t="str">
        <f>T('[1]p45'!$C$13:$G$13)</f>
        <v>Hugo Bezerra Borba de Araújo</v>
      </c>
      <c r="B140" s="417"/>
      <c r="C140" s="417"/>
      <c r="D140" s="417"/>
      <c r="E140" s="417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</row>
    <row r="141" spans="1:17" s="2" customFormat="1" ht="11.25">
      <c r="A141" s="24">
        <f>IF('[1]p45'!$A$406&lt;&gt;0,'[1]p45'!$A$406,"")</f>
      </c>
      <c r="B141" s="24">
        <f>IF('[1]p45'!$B$406&lt;&gt;0,'[1]p45'!$B$406,"")</f>
      </c>
      <c r="C141" s="24">
        <f>IF('[1]p45'!$C$406&lt;&gt;0,'[1]p45'!$C$406,"")</f>
      </c>
      <c r="D141" s="24">
        <f>IF('[1]p45'!$D$406&lt;&gt;0,'[1]p45'!$D$406,"")</f>
        <v>180</v>
      </c>
      <c r="E141" s="24">
        <f>IF('[1]p45'!$E$406&lt;&gt;0,'[1]p45'!$E$406,"")</f>
      </c>
      <c r="F141" s="24">
        <f>IF('[1]p45'!$F$406&lt;&gt;0,'[1]p45'!$F$406,"")</f>
        <v>180</v>
      </c>
      <c r="G141" s="24">
        <f>IF('[1]p45'!$G$406&lt;&gt;0,'[1]p45'!$G$406,"")</f>
      </c>
      <c r="H141" s="24">
        <f>IF('[1]p45'!$H$406&lt;&gt;0,'[1]p45'!$H$406,"")</f>
      </c>
      <c r="I141" s="24">
        <f>IF('[1]p45'!$I$406&lt;&gt;0,'[1]p45'!$I$406,"")</f>
      </c>
      <c r="J141" s="24">
        <f>IF('[1]p45'!$J$406&lt;&gt;0,'[1]p45'!$J$406,"")</f>
      </c>
      <c r="K141" s="24">
        <f>IF('[1]p45'!$K$406&lt;&gt;0,'[1]p45'!$K$406,"")</f>
      </c>
      <c r="L141" s="24">
        <f>IF('[1]p45'!$L$406&lt;&gt;0,'[1]p45'!$L$406,"")</f>
      </c>
      <c r="M141" s="24" t="str">
        <f>IF('[1]p45'!$A$409&lt;&gt;0,'[1]p45'!$A$409," ")</f>
        <v> </v>
      </c>
      <c r="N141" s="24" t="str">
        <f>IF('[1]p45'!$B$409&lt;&gt;0,'[1]p45'!$B$409," ")</f>
        <v> </v>
      </c>
      <c r="O141" s="24" t="str">
        <f>IF('[1]p45'!$C$409&lt;&gt;0,'[1]p45'!$C$409," ")</f>
        <v> </v>
      </c>
      <c r="P141" s="24" t="str">
        <f>IF('[1]p45'!$D$409&lt;&gt;0,'[1]p45'!$D$409," ")</f>
        <v> </v>
      </c>
      <c r="Q141" s="24">
        <f>IF('[1]p45'!$E$409&lt;&gt;0,'[1]p45'!$E$409," ")</f>
        <v>360</v>
      </c>
    </row>
    <row r="142" spans="1:17" s="2" customFormat="1" ht="11.25">
      <c r="A142" s="473"/>
      <c r="B142" s="473"/>
      <c r="C142" s="473"/>
      <c r="D142" s="473"/>
      <c r="E142" s="473"/>
      <c r="F142" s="474"/>
      <c r="G142" s="474"/>
      <c r="H142" s="474"/>
      <c r="I142" s="474"/>
      <c r="J142" s="474"/>
      <c r="K142" s="474"/>
      <c r="L142" s="474"/>
      <c r="M142" s="474"/>
      <c r="N142" s="474"/>
      <c r="O142" s="474"/>
      <c r="P142" s="474"/>
      <c r="Q142" s="474"/>
    </row>
    <row r="143" spans="1:17" s="34" customFormat="1" ht="11.25">
      <c r="A143" s="417" t="str">
        <f>T('[1]p46'!$C$13:$G$13)</f>
        <v>Ivaldo Maciel de Brito</v>
      </c>
      <c r="B143" s="417"/>
      <c r="C143" s="417"/>
      <c r="D143" s="417"/>
      <c r="E143" s="417"/>
      <c r="F143" s="475"/>
      <c r="G143" s="475"/>
      <c r="H143" s="475"/>
      <c r="I143" s="475"/>
      <c r="J143" s="475"/>
      <c r="K143" s="475"/>
      <c r="L143" s="475"/>
      <c r="M143" s="475"/>
      <c r="N143" s="475"/>
      <c r="O143" s="475"/>
      <c r="P143" s="475"/>
      <c r="Q143" s="475"/>
    </row>
    <row r="144" spans="1:17" s="2" customFormat="1" ht="11.25">
      <c r="A144" s="24">
        <f>IF('[1]p46'!$A$406&lt;&gt;0,'[1]p46'!$A$406,"")</f>
      </c>
      <c r="B144" s="24">
        <f>IF('[1]p46'!$B$406&lt;&gt;0,'[1]p46'!$B$406,"")</f>
      </c>
      <c r="C144" s="24">
        <f>IF('[1]p46'!$C$406&lt;&gt;0,'[1]p46'!$C$406,"")</f>
      </c>
      <c r="D144" s="24">
        <f>IF('[1]p46'!$D$406&lt;&gt;0,'[1]p46'!$D$406,"")</f>
        <v>210</v>
      </c>
      <c r="E144" s="24">
        <f>IF('[1]p46'!$E$406&lt;&gt;0,'[1]p46'!$E$406,"")</f>
      </c>
      <c r="F144" s="24">
        <f>IF('[1]p46'!$F$406&lt;&gt;0,'[1]p46'!$F$406,"")</f>
        <v>210</v>
      </c>
      <c r="G144" s="24">
        <f>IF('[1]p46'!$G$406&lt;&gt;0,'[1]p46'!$G$406,"")</f>
      </c>
      <c r="H144" s="24">
        <f>IF('[1]p46'!$H$406&lt;&gt;0,'[1]p46'!$H$406,"")</f>
      </c>
      <c r="I144" s="24">
        <f>IF('[1]p46'!$I$406&lt;&gt;0,'[1]p46'!$I$406,"")</f>
      </c>
      <c r="J144" s="24">
        <f>IF('[1]p46'!$J$406&lt;&gt;0,'[1]p46'!$J$406,"")</f>
      </c>
      <c r="K144" s="24">
        <f>IF('[1]p46'!$K$406&lt;&gt;0,'[1]p46'!$K$406,"")</f>
      </c>
      <c r="L144" s="24">
        <f>IF('[1]p46'!$L$406&lt;&gt;0,'[1]p46'!$L$406,"")</f>
      </c>
      <c r="M144" s="24" t="str">
        <f>IF('[1]p46'!$A$409&lt;&gt;0,'[1]p46'!$A$409," ")</f>
        <v> </v>
      </c>
      <c r="N144" s="24" t="str">
        <f>IF('[1]p46'!$B$409&lt;&gt;0,'[1]p46'!$B$409," ")</f>
        <v> </v>
      </c>
      <c r="O144" s="24" t="str">
        <f>IF('[1]p46'!$C$409&lt;&gt;0,'[1]p46'!$C$409," ")</f>
        <v> </v>
      </c>
      <c r="P144" s="24" t="str">
        <f>IF('[1]p46'!$D$409&lt;&gt;0,'[1]p46'!$D$409," ")</f>
        <v> </v>
      </c>
      <c r="Q144" s="24">
        <f>IF('[1]p46'!$E$409&lt;&gt;0,'[1]p46'!$E$409," ")</f>
        <v>420</v>
      </c>
    </row>
    <row r="145" spans="1:17" s="2" customFormat="1" ht="11.25">
      <c r="A145" s="473"/>
      <c r="B145" s="473"/>
      <c r="C145" s="473"/>
      <c r="D145" s="473"/>
      <c r="E145" s="473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  <c r="Q145" s="474"/>
    </row>
    <row r="146" spans="1:17" s="34" customFormat="1" ht="11.25">
      <c r="A146" s="417" t="str">
        <f>T('[1]p47'!$C$13:$G$13)</f>
        <v>Josiluiz Nobre dos Santos</v>
      </c>
      <c r="B146" s="417"/>
      <c r="C146" s="417"/>
      <c r="D146" s="417"/>
      <c r="E146" s="417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  <c r="P146" s="475"/>
      <c r="Q146" s="475"/>
    </row>
    <row r="147" spans="1:17" s="2" customFormat="1" ht="11.25">
      <c r="A147" s="24">
        <f>IF('[1]p47'!$A$406&lt;&gt;0,'[1]p47'!$A$406,"")</f>
      </c>
      <c r="B147" s="24">
        <f>IF('[1]p47'!$B$406&lt;&gt;0,'[1]p47'!$B$406,"")</f>
      </c>
      <c r="C147" s="24">
        <f>IF('[1]p47'!$C$406&lt;&gt;0,'[1]p47'!$C$406,"")</f>
      </c>
      <c r="D147" s="24">
        <f>IF('[1]p47'!$D$406&lt;&gt;0,'[1]p47'!$D$406,"")</f>
        <v>180</v>
      </c>
      <c r="E147" s="24">
        <f>IF('[1]p47'!$E$406&lt;&gt;0,'[1]p47'!$E$406,"")</f>
      </c>
      <c r="F147" s="24">
        <f>IF('[1]p47'!$F$406&lt;&gt;0,'[1]p47'!$F$406,"")</f>
        <v>180</v>
      </c>
      <c r="G147" s="24">
        <f>IF('[1]p47'!$G$406&lt;&gt;0,'[1]p47'!$G$406,"")</f>
        <v>60</v>
      </c>
      <c r="H147" s="24">
        <f>IF('[1]p47'!$H$406&lt;&gt;0,'[1]p47'!$H$406,"")</f>
      </c>
      <c r="I147" s="24">
        <f>IF('[1]p47'!$I$406&lt;&gt;0,'[1]p47'!$I$406,"")</f>
      </c>
      <c r="J147" s="24">
        <f>IF('[1]p47'!$J$406&lt;&gt;0,'[1]p47'!$J$406,"")</f>
      </c>
      <c r="K147" s="24">
        <f>IF('[1]p47'!$K$406&lt;&gt;0,'[1]p47'!$K$406,"")</f>
      </c>
      <c r="L147" s="24">
        <f>IF('[1]p47'!$L$406&lt;&gt;0,'[1]p47'!$L$406,"")</f>
      </c>
      <c r="M147" s="24" t="str">
        <f>IF('[1]p47'!$A$409&lt;&gt;0,'[1]p47'!$A$409," ")</f>
        <v> </v>
      </c>
      <c r="N147" s="24" t="str">
        <f>IF('[1]p47'!$B$409&lt;&gt;0,'[1]p47'!$B$409," ")</f>
        <v> </v>
      </c>
      <c r="O147" s="24" t="str">
        <f>IF('[1]p47'!$C$409&lt;&gt;0,'[1]p47'!$C$409," ")</f>
        <v> </v>
      </c>
      <c r="P147" s="24" t="str">
        <f>IF('[1]p47'!$D$409&lt;&gt;0,'[1]p47'!$D$409," ")</f>
        <v> </v>
      </c>
      <c r="Q147" s="24">
        <f>IF('[1]p47'!$E$409&lt;&gt;0,'[1]p47'!$E$409," ")</f>
        <v>420</v>
      </c>
    </row>
    <row r="148" spans="1:17" s="2" customFormat="1" ht="11.25">
      <c r="A148" s="473"/>
      <c r="B148" s="473"/>
      <c r="C148" s="473"/>
      <c r="D148" s="473"/>
      <c r="E148" s="473"/>
      <c r="F148" s="474"/>
      <c r="G148" s="474"/>
      <c r="H148" s="474"/>
      <c r="I148" s="474"/>
      <c r="J148" s="474"/>
      <c r="K148" s="474"/>
      <c r="L148" s="474"/>
      <c r="M148" s="474"/>
      <c r="N148" s="474"/>
      <c r="O148" s="474"/>
      <c r="P148" s="474"/>
      <c r="Q148" s="474"/>
    </row>
    <row r="149" spans="1:17" s="34" customFormat="1" ht="11.25">
      <c r="A149" s="417" t="str">
        <f>T('[1]p48'!$C$13:$G$13)</f>
        <v>Claudianor Continuacao</v>
      </c>
      <c r="B149" s="417"/>
      <c r="C149" s="417"/>
      <c r="D149" s="417"/>
      <c r="E149" s="417"/>
      <c r="F149" s="475"/>
      <c r="G149" s="475"/>
      <c r="H149" s="475"/>
      <c r="I149" s="475"/>
      <c r="J149" s="475"/>
      <c r="K149" s="475"/>
      <c r="L149" s="475"/>
      <c r="M149" s="475"/>
      <c r="N149" s="475"/>
      <c r="O149" s="475"/>
      <c r="P149" s="475"/>
      <c r="Q149" s="475"/>
    </row>
    <row r="150" spans="1:17" s="2" customFormat="1" ht="11.25">
      <c r="A150" s="24">
        <f>IF('[1]p48'!$A$406&lt;&gt;0,'[1]p48'!$A$406,"")</f>
      </c>
      <c r="B150" s="24">
        <f>IF('[1]p48'!$B$406&lt;&gt;0,'[1]p48'!$B$406,"")</f>
      </c>
      <c r="C150" s="24">
        <f>IF('[1]p48'!$C$406&lt;&gt;0,'[1]p48'!$C$406,"")</f>
      </c>
      <c r="D150" s="24">
        <f>IF('[1]p48'!$D$406&lt;&gt;0,'[1]p48'!$D$406,"")</f>
      </c>
      <c r="E150" s="24">
        <f>IF('[1]p48'!$E$406&lt;&gt;0,'[1]p48'!$E$406,"")</f>
      </c>
      <c r="F150" s="24">
        <f>IF('[1]p48'!$F$406&lt;&gt;0,'[1]p48'!$F$406,"")</f>
      </c>
      <c r="G150" s="24">
        <f>IF('[1]p48'!$G$406&lt;&gt;0,'[1]p48'!$G$406,"")</f>
      </c>
      <c r="H150" s="24">
        <f>IF('[1]p48'!$H$406&lt;&gt;0,'[1]p48'!$H$406,"")</f>
      </c>
      <c r="I150" s="24">
        <f>IF('[1]p48'!$I$406&lt;&gt;0,'[1]p48'!$I$406,"")</f>
        <v>70</v>
      </c>
      <c r="J150" s="24">
        <f>IF('[1]p48'!$J$406&lt;&gt;0,'[1]p48'!$J$406,"")</f>
      </c>
      <c r="K150" s="24">
        <f>IF('[1]p48'!$K$406&lt;&gt;0,'[1]p48'!$K$406,"")</f>
      </c>
      <c r="L150" s="24">
        <f>IF('[1]p48'!$L$406&lt;&gt;0,'[1]p48'!$L$406,"")</f>
      </c>
      <c r="M150" s="24" t="str">
        <f>IF('[1]p48'!$A$409&lt;&gt;0,'[1]p48'!$A$409," ")</f>
        <v> </v>
      </c>
      <c r="N150" s="24" t="str">
        <f>IF('[1]p48'!$B$409&lt;&gt;0,'[1]p48'!$B$409," ")</f>
        <v> </v>
      </c>
      <c r="O150" s="24" t="str">
        <f>IF('[1]p48'!$C$409&lt;&gt;0,'[1]p48'!$C$409," ")</f>
        <v> </v>
      </c>
      <c r="P150" s="24" t="str">
        <f>IF('[1]p48'!$D$409&lt;&gt;0,'[1]p48'!$D$409," ")</f>
        <v> </v>
      </c>
      <c r="Q150" s="24">
        <f>IF('[1]p48'!$E$409&lt;&gt;0,'[1]p48'!$E$409," ")</f>
        <v>70</v>
      </c>
    </row>
    <row r="151" spans="1:17" s="2" customFormat="1" ht="11.25">
      <c r="A151" s="473"/>
      <c r="B151" s="473"/>
      <c r="C151" s="473"/>
      <c r="D151" s="473"/>
      <c r="E151" s="473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  <c r="Q151" s="474"/>
    </row>
    <row r="152" spans="1:17" s="34" customFormat="1" ht="11.25">
      <c r="A152" s="417" t="str">
        <f>T('[1]p49'!$C$13:$G$13)</f>
        <v>Horacio Continuacao</v>
      </c>
      <c r="B152" s="417"/>
      <c r="C152" s="417"/>
      <c r="D152" s="417"/>
      <c r="E152" s="417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</row>
    <row r="153" spans="1:17" s="2" customFormat="1" ht="11.25">
      <c r="A153" s="24">
        <f>IF('[1]p49'!$A$406&lt;&gt;0,'[1]p49'!$A$406,"")</f>
      </c>
      <c r="B153" s="24">
        <f>IF('[1]p49'!$B$406&lt;&gt;0,'[1]p49'!$B$406,"")</f>
      </c>
      <c r="C153" s="24">
        <f>IF('[1]p49'!$C$406&lt;&gt;0,'[1]p49'!$C$406,"")</f>
      </c>
      <c r="D153" s="24">
        <f>IF('[1]p49'!$D$406&lt;&gt;0,'[1]p49'!$D$406,"")</f>
      </c>
      <c r="E153" s="24">
        <f>IF('[1]p49'!$E$406&lt;&gt;0,'[1]p49'!$E$406,"")</f>
      </c>
      <c r="F153" s="24">
        <f>IF('[1]p49'!$F$406&lt;&gt;0,'[1]p49'!$F$406,"")</f>
      </c>
      <c r="G153" s="24">
        <f>IF('[1]p49'!$G$406&lt;&gt;0,'[1]p49'!$G$406,"")</f>
        <v>80</v>
      </c>
      <c r="H153" s="24">
        <f>IF('[1]p49'!$H$406&lt;&gt;0,'[1]p49'!$H$406,"")</f>
      </c>
      <c r="I153" s="24">
        <f>IF('[1]p49'!$I$406&lt;&gt;0,'[1]p49'!$I$406,"")</f>
      </c>
      <c r="J153" s="24">
        <f>IF('[1]p49'!$J$406&lt;&gt;0,'[1]p49'!$J$406,"")</f>
      </c>
      <c r="K153" s="24">
        <f>IF('[1]p49'!$K$406&lt;&gt;0,'[1]p49'!$K$406,"")</f>
      </c>
      <c r="L153" s="24">
        <f>IF('[1]p49'!$L$406&lt;&gt;0,'[1]p49'!$L$406,"")</f>
      </c>
      <c r="M153" s="24" t="str">
        <f>IF('[1]p49'!$A$409&lt;&gt;0,'[1]p49'!$A$409," ")</f>
        <v> </v>
      </c>
      <c r="N153" s="24" t="str">
        <f>IF('[1]p49'!$B$409&lt;&gt;0,'[1]p49'!$B$409," ")</f>
        <v> </v>
      </c>
      <c r="O153" s="24" t="str">
        <f>IF('[1]p49'!$C$409&lt;&gt;0,'[1]p49'!$C$409," ")</f>
        <v> </v>
      </c>
      <c r="P153" s="24" t="str">
        <f>IF('[1]p49'!$D$409&lt;&gt;0,'[1]p49'!$D$409," ")</f>
        <v> </v>
      </c>
      <c r="Q153" s="24">
        <f>IF('[1]p49'!$E$409&lt;&gt;0,'[1]p49'!$E$409," ")</f>
        <v>80</v>
      </c>
    </row>
    <row r="154" spans="1:17" s="2" customFormat="1" ht="11.25">
      <c r="A154" s="473"/>
      <c r="B154" s="473"/>
      <c r="C154" s="473"/>
      <c r="D154" s="473"/>
      <c r="E154" s="473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  <c r="Q154" s="474"/>
    </row>
    <row r="155" spans="1:17" s="34" customFormat="1" ht="11.25">
      <c r="A155" s="417" t="str">
        <f>T('[1]p50'!$C$13:$G$13)</f>
        <v>p50</v>
      </c>
      <c r="B155" s="417"/>
      <c r="C155" s="417"/>
      <c r="D155" s="417"/>
      <c r="E155" s="417"/>
      <c r="F155" s="475"/>
      <c r="G155" s="475"/>
      <c r="H155" s="475"/>
      <c r="I155" s="475"/>
      <c r="J155" s="475"/>
      <c r="K155" s="475"/>
      <c r="L155" s="475"/>
      <c r="M155" s="475"/>
      <c r="N155" s="475"/>
      <c r="O155" s="475"/>
      <c r="P155" s="475"/>
      <c r="Q155" s="475"/>
    </row>
    <row r="156" spans="1:17" s="2" customFormat="1" ht="11.25">
      <c r="A156" s="24">
        <f>IF('[1]p50'!$A$406&lt;&gt;0,'[1]p50'!$A$406,"")</f>
      </c>
      <c r="B156" s="24">
        <f>IF('[1]p50'!$B$406&lt;&gt;0,'[1]p50'!$B$406,"")</f>
      </c>
      <c r="C156" s="24">
        <f>IF('[1]p50'!$C$406&lt;&gt;0,'[1]p50'!$C$406,"")</f>
      </c>
      <c r="D156" s="24">
        <f>IF('[1]p50'!$D$406&lt;&gt;0,'[1]p50'!$D$406,"")</f>
      </c>
      <c r="E156" s="24">
        <f>IF('[1]p50'!$E$406&lt;&gt;0,'[1]p50'!$E$406,"")</f>
      </c>
      <c r="F156" s="24">
        <f>IF('[1]p50'!$F$406&lt;&gt;0,'[1]p50'!$F$406,"")</f>
      </c>
      <c r="G156" s="24">
        <f>IF('[1]p50'!$G$406&lt;&gt;0,'[1]p50'!$G$406,"")</f>
      </c>
      <c r="H156" s="24">
        <f>IF('[1]p50'!$H$406&lt;&gt;0,'[1]p50'!$H$406,"")</f>
      </c>
      <c r="I156" s="24">
        <f>IF('[1]p50'!$I$406&lt;&gt;0,'[1]p50'!$I$406,"")</f>
      </c>
      <c r="J156" s="24">
        <f>IF('[1]p50'!$J$406&lt;&gt;0,'[1]p50'!$J$406,"")</f>
      </c>
      <c r="K156" s="24">
        <f>IF('[1]p50'!$K$406&lt;&gt;0,'[1]p50'!$K$406,"")</f>
      </c>
      <c r="L156" s="24">
        <f>IF('[1]p50'!$L$406&lt;&gt;0,'[1]p50'!$L$406,"")</f>
      </c>
      <c r="M156" s="24" t="str">
        <f>IF('[1]p50'!$A$409&lt;&gt;0,'[1]p50'!$A$409," ")</f>
        <v> </v>
      </c>
      <c r="N156" s="24" t="str">
        <f>IF('[1]p50'!$B$409&lt;&gt;0,'[1]p50'!$B$409," ")</f>
        <v> </v>
      </c>
      <c r="O156" s="24" t="str">
        <f>IF('[1]p50'!$C$409&lt;&gt;0,'[1]p50'!$C$409," ")</f>
        <v> </v>
      </c>
      <c r="P156" s="24" t="str">
        <f>IF('[1]p50'!$D$409&lt;&gt;0,'[1]p50'!$D$409," ")</f>
        <v> </v>
      </c>
      <c r="Q156" s="24" t="str">
        <f>IF('[1]p50'!$E$409&lt;&gt;0,'[1]p50'!$E$409," ")</f>
        <v> </v>
      </c>
    </row>
    <row r="157" spans="1:17" s="2" customFormat="1" ht="11.25">
      <c r="A157" s="473"/>
      <c r="B157" s="473"/>
      <c r="C157" s="473"/>
      <c r="D157" s="473"/>
      <c r="E157" s="473"/>
      <c r="F157" s="473"/>
      <c r="G157" s="473"/>
      <c r="H157" s="473"/>
      <c r="I157" s="473"/>
      <c r="J157" s="473"/>
      <c r="K157" s="473"/>
      <c r="L157" s="473"/>
      <c r="M157" s="473"/>
      <c r="N157" s="473"/>
      <c r="O157" s="473"/>
      <c r="P157" s="473"/>
      <c r="Q157" s="473"/>
    </row>
  </sheetData>
  <mergeCells count="157">
    <mergeCell ref="A152:E152"/>
    <mergeCell ref="A154:Q154"/>
    <mergeCell ref="A155:E155"/>
    <mergeCell ref="A157:Q157"/>
    <mergeCell ref="F152:Q152"/>
    <mergeCell ref="F155:Q155"/>
    <mergeCell ref="A146:E146"/>
    <mergeCell ref="A148:Q148"/>
    <mergeCell ref="A149:E149"/>
    <mergeCell ref="A151:Q151"/>
    <mergeCell ref="F146:Q146"/>
    <mergeCell ref="F149:Q149"/>
    <mergeCell ref="A140:E140"/>
    <mergeCell ref="A142:Q142"/>
    <mergeCell ref="A143:E143"/>
    <mergeCell ref="A145:Q145"/>
    <mergeCell ref="F140:Q140"/>
    <mergeCell ref="F143:Q143"/>
    <mergeCell ref="A134:E134"/>
    <mergeCell ref="A136:Q136"/>
    <mergeCell ref="A137:E137"/>
    <mergeCell ref="A139:Q139"/>
    <mergeCell ref="F134:Q134"/>
    <mergeCell ref="F137:Q137"/>
    <mergeCell ref="A130:Q130"/>
    <mergeCell ref="A131:E131"/>
    <mergeCell ref="A133:Q133"/>
    <mergeCell ref="F128:Q128"/>
    <mergeCell ref="F131:Q131"/>
    <mergeCell ref="A125:E125"/>
    <mergeCell ref="A127:Q127"/>
    <mergeCell ref="F125:Q125"/>
    <mergeCell ref="A128:E128"/>
    <mergeCell ref="A119:E119"/>
    <mergeCell ref="A121:Q121"/>
    <mergeCell ref="A122:E122"/>
    <mergeCell ref="A124:Q124"/>
    <mergeCell ref="F119:Q119"/>
    <mergeCell ref="F122:Q122"/>
    <mergeCell ref="A115:Q115"/>
    <mergeCell ref="A116:E116"/>
    <mergeCell ref="A118:Q118"/>
    <mergeCell ref="F116:Q116"/>
    <mergeCell ref="A110:E110"/>
    <mergeCell ref="A112:Q112"/>
    <mergeCell ref="A113:E113"/>
    <mergeCell ref="F110:Q110"/>
    <mergeCell ref="F113:Q113"/>
    <mergeCell ref="A104:E104"/>
    <mergeCell ref="A106:Q106"/>
    <mergeCell ref="A107:E107"/>
    <mergeCell ref="A109:Q109"/>
    <mergeCell ref="F104:Q104"/>
    <mergeCell ref="F107:Q107"/>
    <mergeCell ref="A98:E98"/>
    <mergeCell ref="A100:Q100"/>
    <mergeCell ref="A101:E101"/>
    <mergeCell ref="A103:Q103"/>
    <mergeCell ref="F98:Q98"/>
    <mergeCell ref="F101:Q101"/>
    <mergeCell ref="A92:E92"/>
    <mergeCell ref="A94:Q94"/>
    <mergeCell ref="A95:E95"/>
    <mergeCell ref="A97:Q97"/>
    <mergeCell ref="F92:Q92"/>
    <mergeCell ref="F95:Q95"/>
    <mergeCell ref="A86:E86"/>
    <mergeCell ref="A88:Q88"/>
    <mergeCell ref="A89:E89"/>
    <mergeCell ref="A91:Q91"/>
    <mergeCell ref="F89:Q89"/>
    <mergeCell ref="A80:E80"/>
    <mergeCell ref="A82:Q82"/>
    <mergeCell ref="A83:E83"/>
    <mergeCell ref="A85:Q85"/>
    <mergeCell ref="F80:Q80"/>
    <mergeCell ref="F83:Q83"/>
    <mergeCell ref="A68:E68"/>
    <mergeCell ref="A73:Q73"/>
    <mergeCell ref="A74:E74"/>
    <mergeCell ref="A79:Q79"/>
    <mergeCell ref="F68:Q68"/>
    <mergeCell ref="F74:Q74"/>
    <mergeCell ref="A76:Q76"/>
    <mergeCell ref="A77:E77"/>
    <mergeCell ref="F77:Q77"/>
    <mergeCell ref="A64:Q64"/>
    <mergeCell ref="A65:E65"/>
    <mergeCell ref="A67:Q67"/>
    <mergeCell ref="F65:Q65"/>
    <mergeCell ref="A61:Q61"/>
    <mergeCell ref="A62:E62"/>
    <mergeCell ref="F59:Q59"/>
    <mergeCell ref="F62:Q62"/>
    <mergeCell ref="A46:Q46"/>
    <mergeCell ref="A47:E47"/>
    <mergeCell ref="A49:Q49"/>
    <mergeCell ref="A50:E50"/>
    <mergeCell ref="F47:Q47"/>
    <mergeCell ref="F50:Q50"/>
    <mergeCell ref="A40:Q40"/>
    <mergeCell ref="A41:E41"/>
    <mergeCell ref="A43:Q43"/>
    <mergeCell ref="A44:E44"/>
    <mergeCell ref="F41:Q41"/>
    <mergeCell ref="F44:Q44"/>
    <mergeCell ref="A34:Q34"/>
    <mergeCell ref="A35:E35"/>
    <mergeCell ref="A37:Q37"/>
    <mergeCell ref="A38:E38"/>
    <mergeCell ref="F35:Q35"/>
    <mergeCell ref="F38:Q38"/>
    <mergeCell ref="A28:Q28"/>
    <mergeCell ref="A29:E29"/>
    <mergeCell ref="A31:Q31"/>
    <mergeCell ref="A32:E32"/>
    <mergeCell ref="F29:Q29"/>
    <mergeCell ref="F32:Q32"/>
    <mergeCell ref="A22:Q22"/>
    <mergeCell ref="A23:E23"/>
    <mergeCell ref="A25:Q25"/>
    <mergeCell ref="A26:E26"/>
    <mergeCell ref="F23:Q23"/>
    <mergeCell ref="F26:Q26"/>
    <mergeCell ref="A11:E11"/>
    <mergeCell ref="A8:E8"/>
    <mergeCell ref="F11:Q11"/>
    <mergeCell ref="F8:Q8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13:Q13"/>
    <mergeCell ref="A14:E14"/>
    <mergeCell ref="F14:Q14"/>
    <mergeCell ref="A52:Q52"/>
    <mergeCell ref="A16:Q16"/>
    <mergeCell ref="A17:E17"/>
    <mergeCell ref="A19:Q19"/>
    <mergeCell ref="A20:E20"/>
    <mergeCell ref="F20:Q20"/>
    <mergeCell ref="F17:Q17"/>
    <mergeCell ref="A53:E53"/>
    <mergeCell ref="F53:Q53"/>
    <mergeCell ref="A70:Q70"/>
    <mergeCell ref="A71:E71"/>
    <mergeCell ref="F71:Q71"/>
    <mergeCell ref="A55:Q55"/>
    <mergeCell ref="A56:E56"/>
    <mergeCell ref="A58:Q58"/>
    <mergeCell ref="F56:Q56"/>
    <mergeCell ref="A59:E59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3.5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3.5" thickBot="1">
      <c r="A3" s="374" t="s">
        <v>251</v>
      </c>
      <c r="B3" s="375"/>
      <c r="C3" s="375"/>
      <c r="D3" s="375"/>
      <c r="E3" s="376"/>
      <c r="F3" s="483"/>
      <c r="G3" s="389"/>
      <c r="H3" s="389"/>
      <c r="I3" s="389"/>
      <c r="J3" s="389"/>
      <c r="K3" s="389"/>
      <c r="L3" s="389"/>
      <c r="M3" s="389"/>
      <c r="N3" s="484"/>
      <c r="O3" s="370" t="s">
        <v>77</v>
      </c>
      <c r="P3" s="371"/>
      <c r="Q3" s="59" t="str">
        <f>'[1]p1'!$H$4</f>
        <v>2009.2</v>
      </c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7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</row>
    <row r="6" spans="1:19" s="40" customFormat="1" ht="13.5" customHeight="1">
      <c r="A6" s="382" t="str">
        <f>T('[1]p1'!$C$13:$G$13)</f>
        <v>Alciônio Saldanha de Oliveira</v>
      </c>
      <c r="B6" s="413"/>
      <c r="C6" s="413"/>
      <c r="D6" s="413"/>
      <c r="E6" s="414"/>
      <c r="F6" s="390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39"/>
      <c r="S6" s="39"/>
    </row>
    <row r="7" spans="1:17" s="2" customFormat="1" ht="13.5" customHeight="1">
      <c r="A7" s="441" t="s">
        <v>161</v>
      </c>
      <c r="B7" s="442"/>
      <c r="C7" s="391" t="str">
        <f>IF('[1]p1'!$A$36&lt;&gt;0,'[1]p1'!$A$36,"")</f>
        <v>Universidade Federal da Paraiba</v>
      </c>
      <c r="D7" s="391"/>
      <c r="E7" s="391"/>
      <c r="F7" s="391"/>
      <c r="G7" s="391"/>
      <c r="H7" s="391"/>
      <c r="I7" s="391"/>
      <c r="J7" s="391"/>
      <c r="K7" s="392"/>
      <c r="L7" s="112" t="s">
        <v>71</v>
      </c>
      <c r="M7" s="479">
        <f>IF('[1]p1'!$K$36&lt;&gt;0,'[1]p1'!$K$36,"")</f>
        <v>40182</v>
      </c>
      <c r="N7" s="480"/>
      <c r="O7" s="112" t="s">
        <v>72</v>
      </c>
      <c r="P7" s="481">
        <f>IF('[1]p1'!$L$36&lt;&gt;0,'[1]p1'!$L$36,"")</f>
        <v>40237</v>
      </c>
      <c r="Q7" s="482"/>
    </row>
    <row r="8" spans="1:17" s="2" customFormat="1" ht="13.5" customHeight="1">
      <c r="A8" s="441" t="s">
        <v>252</v>
      </c>
      <c r="B8" s="442"/>
      <c r="C8" s="391" t="str">
        <f>IF('[1]p1'!$A$38&lt;&gt;0,'[1]p1'!$A$38,"")</f>
        <v>Curso de Análise Funcional </v>
      </c>
      <c r="D8" s="391"/>
      <c r="E8" s="391"/>
      <c r="F8" s="391"/>
      <c r="G8" s="391"/>
      <c r="H8" s="391"/>
      <c r="I8" s="391"/>
      <c r="J8" s="391"/>
      <c r="K8" s="392"/>
      <c r="L8" s="121" t="s">
        <v>27</v>
      </c>
      <c r="M8" s="391" t="str">
        <f>IF('[1]p1'!$F$36&lt;&gt;0,'[1]p1'!$F$36,"")</f>
        <v>Preparação para o doutorado</v>
      </c>
      <c r="N8" s="391"/>
      <c r="O8" s="391"/>
      <c r="P8" s="391"/>
      <c r="Q8" s="392"/>
    </row>
    <row r="9" spans="1:17" ht="12.7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</row>
    <row r="10" spans="1:17" ht="12.75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</row>
    <row r="11" spans="1:19" s="40" customFormat="1" ht="13.5" customHeight="1">
      <c r="A11" s="382" t="str">
        <f>T('[1]p6'!$C$13:$G$13)</f>
        <v>Angelo Roncalli Furtado de Holanda</v>
      </c>
      <c r="B11" s="383"/>
      <c r="C11" s="383"/>
      <c r="D11" s="383"/>
      <c r="E11" s="384"/>
      <c r="F11" s="390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9"/>
      <c r="S11" s="39"/>
    </row>
    <row r="12" spans="1:17" s="2" customFormat="1" ht="13.5" customHeight="1">
      <c r="A12" s="441" t="s">
        <v>161</v>
      </c>
      <c r="B12" s="442"/>
      <c r="C12" s="391" t="str">
        <f>IF('[1]p6'!$A$36&lt;&gt;0,'[1]p6'!$A$36,"")</f>
        <v>UFCG  (UAME)</v>
      </c>
      <c r="D12" s="391"/>
      <c r="E12" s="391"/>
      <c r="F12" s="391"/>
      <c r="G12" s="391"/>
      <c r="H12" s="391"/>
      <c r="I12" s="391"/>
      <c r="J12" s="391"/>
      <c r="K12" s="392"/>
      <c r="L12" s="112" t="s">
        <v>71</v>
      </c>
      <c r="M12" s="479">
        <f>IF('[1]p6'!$K$36&lt;&gt;0,'[1]p6'!$K$36,"")</f>
      </c>
      <c r="N12" s="480"/>
      <c r="O12" s="112" t="s">
        <v>72</v>
      </c>
      <c r="P12" s="481">
        <f>IF('[1]p6'!$L$36&lt;&gt;0,'[1]p6'!$L$36,"")</f>
      </c>
      <c r="Q12" s="482"/>
    </row>
    <row r="13" spans="1:17" s="2" customFormat="1" ht="13.5" customHeight="1">
      <c r="A13" s="441" t="s">
        <v>252</v>
      </c>
      <c r="B13" s="442"/>
      <c r="C13" s="391" t="str">
        <f>IF('[1]p6'!$A$38&lt;&gt;0,'[1]p6'!$A$38,"")</f>
        <v>Seminário de pesquisa em conjunto com os professores Giovany de Jesus Malcher Figueiredo e Claudianor Oliveira Alves</v>
      </c>
      <c r="D13" s="391"/>
      <c r="E13" s="391"/>
      <c r="F13" s="391"/>
      <c r="G13" s="391"/>
      <c r="H13" s="391"/>
      <c r="I13" s="391"/>
      <c r="J13" s="391"/>
      <c r="K13" s="392"/>
      <c r="L13" s="121" t="s">
        <v>27</v>
      </c>
      <c r="M13" s="391" t="str">
        <f>IF('[1]p6'!$F$36&lt;&gt;0,'[1]p6'!$F$36,"")</f>
        <v>Seminário Interno</v>
      </c>
      <c r="N13" s="391"/>
      <c r="O13" s="391"/>
      <c r="P13" s="391"/>
      <c r="Q13" s="392"/>
    </row>
    <row r="14" spans="1:17" ht="12.75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</row>
    <row r="15" spans="1:17" ht="12.7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</row>
    <row r="16" spans="1:19" s="40" customFormat="1" ht="13.5" customHeight="1">
      <c r="A16" s="382" t="str">
        <f>T('[1]p8'!$C$13:$G$13)</f>
        <v>Antônio Pereira Brandão Júnior</v>
      </c>
      <c r="B16" s="383"/>
      <c r="C16" s="383"/>
      <c r="D16" s="383"/>
      <c r="E16" s="384"/>
      <c r="F16" s="390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9"/>
      <c r="S16" s="39"/>
    </row>
    <row r="17" spans="1:17" s="2" customFormat="1" ht="13.5" customHeight="1">
      <c r="A17" s="441" t="s">
        <v>161</v>
      </c>
      <c r="B17" s="442"/>
      <c r="C17" s="391" t="str">
        <f>IF('[1]p8'!$A$36&lt;&gt;0,'[1]p8'!$A$36,"")</f>
        <v>Universidade Federal de Campina Grande</v>
      </c>
      <c r="D17" s="391"/>
      <c r="E17" s="391"/>
      <c r="F17" s="391"/>
      <c r="G17" s="391"/>
      <c r="H17" s="391"/>
      <c r="I17" s="391"/>
      <c r="J17" s="391"/>
      <c r="K17" s="392"/>
      <c r="L17" s="112" t="s">
        <v>71</v>
      </c>
      <c r="M17" s="479">
        <f>IF('[1]p8'!$K$36&lt;&gt;0,'[1]p8'!$K$36,"")</f>
        <v>40035</v>
      </c>
      <c r="N17" s="480"/>
      <c r="O17" s="112" t="s">
        <v>72</v>
      </c>
      <c r="P17" s="481">
        <f>IF('[1]p8'!$L$36&lt;&gt;0,'[1]p8'!$L$36,"")</f>
        <v>40237</v>
      </c>
      <c r="Q17" s="482"/>
    </row>
    <row r="18" spans="1:17" s="2" customFormat="1" ht="13.5" customHeight="1">
      <c r="A18" s="441" t="s">
        <v>252</v>
      </c>
      <c r="B18" s="442"/>
      <c r="C18" s="391" t="str">
        <f>IF('[1]p8'!$A$38&lt;&gt;0,'[1]p8'!$A$38,"")</f>
        <v>Estudo individual sobre álgebra</v>
      </c>
      <c r="D18" s="391"/>
      <c r="E18" s="391"/>
      <c r="F18" s="391"/>
      <c r="G18" s="391"/>
      <c r="H18" s="391"/>
      <c r="I18" s="391"/>
      <c r="J18" s="391"/>
      <c r="K18" s="392"/>
      <c r="L18" s="121" t="s">
        <v>27</v>
      </c>
      <c r="M18" s="391" t="str">
        <f>IF('[1]p8'!$F$36&lt;&gt;0,'[1]p8'!$F$36,"")</f>
        <v>Estudo Individual</v>
      </c>
      <c r="N18" s="391"/>
      <c r="O18" s="391"/>
      <c r="P18" s="391"/>
      <c r="Q18" s="392"/>
    </row>
    <row r="19" spans="1:17" ht="12.75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</row>
    <row r="20" spans="1:17" s="2" customFormat="1" ht="13.5" customHeight="1">
      <c r="A20" s="441" t="s">
        <v>161</v>
      </c>
      <c r="B20" s="442"/>
      <c r="C20" s="391" t="str">
        <f>IF('[1]p8'!$A$40&lt;&gt;0,'[1]p8'!$A$40,"")</f>
        <v>Universidade Federal de Camina Grande</v>
      </c>
      <c r="D20" s="391"/>
      <c r="E20" s="391"/>
      <c r="F20" s="391"/>
      <c r="G20" s="391"/>
      <c r="H20" s="391"/>
      <c r="I20" s="391"/>
      <c r="J20" s="391"/>
      <c r="K20" s="392"/>
      <c r="L20" s="112" t="s">
        <v>71</v>
      </c>
      <c r="M20" s="479">
        <f>IF('[1]p8'!$K$40&lt;&gt;0,'[1]p8'!$K$40,"")</f>
        <v>40042</v>
      </c>
      <c r="N20" s="480"/>
      <c r="O20" s="112" t="s">
        <v>72</v>
      </c>
      <c r="P20" s="481">
        <f>IF('[1]p8'!$L$40&lt;&gt;0,'[1]p8'!$L$40,"")</f>
        <v>40165</v>
      </c>
      <c r="Q20" s="482"/>
    </row>
    <row r="21" spans="1:17" s="2" customFormat="1" ht="13.5" customHeight="1">
      <c r="A21" s="441" t="s">
        <v>252</v>
      </c>
      <c r="B21" s="442"/>
      <c r="C21" s="391" t="str">
        <f>IF('[1]p8'!$A$42&lt;&gt;0,'[1]p8'!$A$42,"")</f>
        <v>Tópicos de Representações de Grupos e PI-teoria</v>
      </c>
      <c r="D21" s="391"/>
      <c r="E21" s="391"/>
      <c r="F21" s="391"/>
      <c r="G21" s="391"/>
      <c r="H21" s="391"/>
      <c r="I21" s="391"/>
      <c r="J21" s="391"/>
      <c r="K21" s="392"/>
      <c r="L21" s="121" t="s">
        <v>27</v>
      </c>
      <c r="M21" s="391" t="str">
        <f>IF('[1]p8'!$F$40&lt;&gt;0,'[1]p8'!$F$40,"")</f>
        <v>Seminário Interno</v>
      </c>
      <c r="N21" s="391"/>
      <c r="O21" s="391"/>
      <c r="P21" s="391"/>
      <c r="Q21" s="392"/>
    </row>
    <row r="22" spans="1:17" ht="12.75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</row>
    <row r="23" spans="1:19" s="40" customFormat="1" ht="13.5" customHeight="1">
      <c r="A23" s="382" t="str">
        <f>T('[1]p15'!$C$13:$G$13)</f>
        <v>Diogo Diniz Pereira da Silva e Silva</v>
      </c>
      <c r="B23" s="383"/>
      <c r="C23" s="383"/>
      <c r="D23" s="383"/>
      <c r="E23" s="384"/>
      <c r="F23" s="390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9"/>
      <c r="S23" s="39"/>
    </row>
    <row r="24" spans="1:17" s="2" customFormat="1" ht="13.5" customHeight="1">
      <c r="A24" s="441" t="s">
        <v>161</v>
      </c>
      <c r="B24" s="442"/>
      <c r="C24" s="391" t="str">
        <f>IF('[1]p15'!$A$36&lt;&gt;0,'[1]p15'!$A$36,"")</f>
        <v>Universidade Estadual de Campinas</v>
      </c>
      <c r="D24" s="391"/>
      <c r="E24" s="391"/>
      <c r="F24" s="391"/>
      <c r="G24" s="391"/>
      <c r="H24" s="391"/>
      <c r="I24" s="391"/>
      <c r="J24" s="391"/>
      <c r="K24" s="392"/>
      <c r="L24" s="112" t="s">
        <v>71</v>
      </c>
      <c r="M24" s="479">
        <f>IF('[1]p15'!$K$36&lt;&gt;0,'[1]p15'!$K$36,"")</f>
        <v>39295</v>
      </c>
      <c r="N24" s="480"/>
      <c r="O24" s="112" t="s">
        <v>72</v>
      </c>
      <c r="P24" s="481">
        <f>IF('[1]p15'!$L$36&lt;&gt;0,'[1]p15'!$L$36,"")</f>
        <v>40532</v>
      </c>
      <c r="Q24" s="482"/>
    </row>
    <row r="25" spans="1:17" s="2" customFormat="1" ht="13.5" customHeight="1">
      <c r="A25" s="441" t="s">
        <v>252</v>
      </c>
      <c r="B25" s="442"/>
      <c r="C25" s="391" t="str">
        <f>IF('[1]p15'!$A$38&lt;&gt;0,'[1]p15'!$A$38,"")</f>
        <v>Tese de doutorado</v>
      </c>
      <c r="D25" s="391"/>
      <c r="E25" s="391"/>
      <c r="F25" s="391"/>
      <c r="G25" s="391"/>
      <c r="H25" s="391"/>
      <c r="I25" s="391"/>
      <c r="J25" s="391"/>
      <c r="K25" s="392"/>
      <c r="L25" s="121" t="s">
        <v>27</v>
      </c>
      <c r="M25" s="391" t="str">
        <f>IF('[1]p15'!$F$36&lt;&gt;0,'[1]p15'!$F$36,"")</f>
        <v>Curso de doutorado vinculado a UFCG ou não</v>
      </c>
      <c r="N25" s="391"/>
      <c r="O25" s="391"/>
      <c r="P25" s="391"/>
      <c r="Q25" s="392"/>
    </row>
    <row r="26" spans="1:17" ht="12.75">
      <c r="A26" s="403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</row>
    <row r="27" spans="1:19" s="40" customFormat="1" ht="13.5" customHeight="1">
      <c r="A27" s="382" t="str">
        <f>T('[1]p25'!$C$13:$G$13)</f>
        <v>Jefferson Abrantes dos Santos</v>
      </c>
      <c r="B27" s="383"/>
      <c r="C27" s="383"/>
      <c r="D27" s="383"/>
      <c r="E27" s="384"/>
      <c r="F27" s="390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9"/>
      <c r="S27" s="39"/>
    </row>
    <row r="28" spans="1:17" s="2" customFormat="1" ht="13.5" customHeight="1">
      <c r="A28" s="441" t="s">
        <v>161</v>
      </c>
      <c r="B28" s="442"/>
      <c r="C28" s="391" t="str">
        <f>IF('[1]p25'!$A$36&lt;&gt;0,'[1]p25'!$A$36,"")</f>
        <v>Universidade de Brasilia</v>
      </c>
      <c r="D28" s="391"/>
      <c r="E28" s="391"/>
      <c r="F28" s="391"/>
      <c r="G28" s="391"/>
      <c r="H28" s="391"/>
      <c r="I28" s="391"/>
      <c r="J28" s="391"/>
      <c r="K28" s="392"/>
      <c r="L28" s="112" t="s">
        <v>71</v>
      </c>
      <c r="M28" s="479">
        <f>IF('[1]p25'!$K$36&lt;&gt;0,'[1]p25'!$K$36,"")</f>
        <v>40393</v>
      </c>
      <c r="N28" s="480"/>
      <c r="O28" s="112" t="s">
        <v>72</v>
      </c>
      <c r="P28" s="481">
        <f>IF('[1]p25'!$L$36&lt;&gt;0,'[1]p25'!$L$36,"")</f>
      </c>
      <c r="Q28" s="482"/>
    </row>
    <row r="29" spans="1:17" s="2" customFormat="1" ht="13.5" customHeight="1">
      <c r="A29" s="441" t="s">
        <v>252</v>
      </c>
      <c r="B29" s="442"/>
      <c r="C29" s="391" t="str">
        <f>IF('[1]p25'!$A$38&lt;&gt;0,'[1]p25'!$A$38,"")</f>
        <v>Tese de doutorado</v>
      </c>
      <c r="D29" s="391"/>
      <c r="E29" s="391"/>
      <c r="F29" s="391"/>
      <c r="G29" s="391"/>
      <c r="H29" s="391"/>
      <c r="I29" s="391"/>
      <c r="J29" s="391"/>
      <c r="K29" s="392"/>
      <c r="L29" s="121" t="s">
        <v>27</v>
      </c>
      <c r="M29" s="391" t="str">
        <f>IF('[1]p25'!$F$36&lt;&gt;0,'[1]p25'!$F$36,"")</f>
        <v>Curso de doutorado vinculado a UFCG ou não</v>
      </c>
      <c r="N29" s="391"/>
      <c r="O29" s="391"/>
      <c r="P29" s="391"/>
      <c r="Q29" s="392"/>
    </row>
    <row r="30" spans="1:17" ht="12.75">
      <c r="A30" s="40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</row>
    <row r="31" spans="1:19" s="40" customFormat="1" ht="13.5" customHeight="1">
      <c r="A31" s="382" t="str">
        <f>T('[1]p30'!$C$13:$G$13)</f>
        <v>José Lindomberg Possiano Barreiro</v>
      </c>
      <c r="B31" s="383"/>
      <c r="C31" s="383"/>
      <c r="D31" s="383"/>
      <c r="E31" s="384"/>
      <c r="F31" s="390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9"/>
      <c r="S31" s="39"/>
    </row>
    <row r="32" spans="1:17" s="2" customFormat="1" ht="13.5" customHeight="1">
      <c r="A32" s="441" t="s">
        <v>161</v>
      </c>
      <c r="B32" s="442"/>
      <c r="C32" s="391" t="str">
        <f>IF('[1]p30'!$A$36&lt;&gt;0,'[1]p30'!$A$36,"")</f>
        <v>UFCG</v>
      </c>
      <c r="D32" s="391"/>
      <c r="E32" s="391"/>
      <c r="F32" s="391"/>
      <c r="G32" s="391"/>
      <c r="H32" s="391"/>
      <c r="I32" s="391"/>
      <c r="J32" s="391"/>
      <c r="K32" s="392"/>
      <c r="L32" s="112" t="s">
        <v>71</v>
      </c>
      <c r="M32" s="479">
        <f>IF('[1]p30'!$K$36&lt;&gt;0,'[1]p30'!$K$36,"")</f>
      </c>
      <c r="N32" s="480"/>
      <c r="O32" s="112" t="s">
        <v>72</v>
      </c>
      <c r="P32" s="481">
        <f>IF('[1]p30'!$L$36&lt;&gt;0,'[1]p30'!$L$36,"")</f>
      </c>
      <c r="Q32" s="482"/>
    </row>
    <row r="33" spans="1:17" s="2" customFormat="1" ht="13.5" customHeight="1">
      <c r="A33" s="441" t="s">
        <v>252</v>
      </c>
      <c r="B33" s="442"/>
      <c r="C33" s="391" t="str">
        <f>IF('[1]p30'!$A$38&lt;&gt;0,'[1]p30'!$A$38,"")</f>
        <v>Estudos dos Espaço LP(x) e W_{1}P(x)</v>
      </c>
      <c r="D33" s="391"/>
      <c r="E33" s="391"/>
      <c r="F33" s="391"/>
      <c r="G33" s="391"/>
      <c r="H33" s="391"/>
      <c r="I33" s="391"/>
      <c r="J33" s="391"/>
      <c r="K33" s="392"/>
      <c r="L33" s="121" t="s">
        <v>27</v>
      </c>
      <c r="M33" s="391" t="str">
        <f>IF('[1]p30'!$F$36&lt;&gt;0,'[1]p30'!$F$36,"")</f>
        <v>Seminário Interno</v>
      </c>
      <c r="N33" s="391"/>
      <c r="O33" s="391"/>
      <c r="P33" s="391"/>
      <c r="Q33" s="392"/>
    </row>
    <row r="34" spans="1:17" ht="12.75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</row>
    <row r="35" spans="1:17" s="2" customFormat="1" ht="13.5" customHeight="1">
      <c r="A35" s="441" t="s">
        <v>161</v>
      </c>
      <c r="B35" s="442"/>
      <c r="C35" s="391" t="str">
        <f>IF('[1]p30'!$A$40&lt;&gt;0,'[1]p30'!$A$40,"")</f>
        <v>UFCG</v>
      </c>
      <c r="D35" s="391"/>
      <c r="E35" s="391"/>
      <c r="F35" s="391"/>
      <c r="G35" s="391"/>
      <c r="H35" s="391"/>
      <c r="I35" s="391"/>
      <c r="J35" s="391"/>
      <c r="K35" s="392"/>
      <c r="L35" s="112" t="s">
        <v>71</v>
      </c>
      <c r="M35" s="479">
        <f>IF('[1]p30'!$K$40&lt;&gt;0,'[1]p30'!$K$40,"")</f>
        <v>40035</v>
      </c>
      <c r="N35" s="480"/>
      <c r="O35" s="112" t="s">
        <v>72</v>
      </c>
      <c r="P35" s="481">
        <f>IF('[1]p30'!$L$40&lt;&gt;0,'[1]p30'!$L$40,"")</f>
        <v>40149</v>
      </c>
      <c r="Q35" s="482"/>
    </row>
    <row r="36" spans="1:17" s="2" customFormat="1" ht="13.5" customHeight="1">
      <c r="A36" s="441" t="s">
        <v>252</v>
      </c>
      <c r="B36" s="442"/>
      <c r="C36" s="391" t="str">
        <f>IF('[1]p30'!$A$42&lt;&gt;0,'[1]p30'!$A$42,"")</f>
        <v>Diferenciabilidade em Espaços de Banach</v>
      </c>
      <c r="D36" s="391"/>
      <c r="E36" s="391"/>
      <c r="F36" s="391"/>
      <c r="G36" s="391"/>
      <c r="H36" s="391"/>
      <c r="I36" s="391"/>
      <c r="J36" s="391"/>
      <c r="K36" s="392"/>
      <c r="L36" s="121" t="s">
        <v>27</v>
      </c>
      <c r="M36" s="391" t="str">
        <f>IF('[1]p30'!$F$40&lt;&gt;0,'[1]p30'!$F$40,"")</f>
        <v>Seminário Interno</v>
      </c>
      <c r="N36" s="391"/>
      <c r="O36" s="391"/>
      <c r="P36" s="391"/>
      <c r="Q36" s="392"/>
    </row>
    <row r="37" spans="1:17" ht="12.75">
      <c r="A37" s="403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</row>
    <row r="38" spans="1:17" s="2" customFormat="1" ht="13.5" customHeight="1">
      <c r="A38" s="441" t="s">
        <v>161</v>
      </c>
      <c r="B38" s="442"/>
      <c r="C38" s="391" t="str">
        <f>IF('[1]p30'!$A$44&lt;&gt;0,'[1]p30'!$A$44,"")</f>
        <v>UFPB</v>
      </c>
      <c r="D38" s="391"/>
      <c r="E38" s="391"/>
      <c r="F38" s="391"/>
      <c r="G38" s="391"/>
      <c r="H38" s="391"/>
      <c r="I38" s="391"/>
      <c r="J38" s="391"/>
      <c r="K38" s="392"/>
      <c r="L38" s="112" t="s">
        <v>71</v>
      </c>
      <c r="M38" s="479">
        <f>IF('[1]p30'!$K$44&lt;&gt;0,'[1]p30'!$K$44,"")</f>
        <v>39904</v>
      </c>
      <c r="N38" s="480"/>
      <c r="O38" s="112" t="s">
        <v>72</v>
      </c>
      <c r="P38" s="481" t="str">
        <f>IF('[1]p30'!$L$44&lt;&gt;0,'[1]p30'!$L$44,"")</f>
        <v>28/02/10</v>
      </c>
      <c r="Q38" s="482"/>
    </row>
    <row r="39" spans="1:17" s="2" customFormat="1" ht="13.5" customHeight="1">
      <c r="A39" s="441" t="s">
        <v>252</v>
      </c>
      <c r="B39" s="442"/>
      <c r="C39" s="391" t="str">
        <f>IF('[1]p30'!$A$46&lt;&gt;0,'[1]p30'!$A$46,"")</f>
        <v>Curso de Analise Funcional</v>
      </c>
      <c r="D39" s="391"/>
      <c r="E39" s="391"/>
      <c r="F39" s="391"/>
      <c r="G39" s="391"/>
      <c r="H39" s="391"/>
      <c r="I39" s="391"/>
      <c r="J39" s="391"/>
      <c r="K39" s="392"/>
      <c r="L39" s="121" t="s">
        <v>27</v>
      </c>
      <c r="M39" s="391" t="str">
        <f>IF('[1]p30'!$F$44&lt;&gt;0,'[1]p30'!$F$44,"")</f>
        <v>Preparação para o doutorado</v>
      </c>
      <c r="N39" s="391"/>
      <c r="O39" s="391"/>
      <c r="P39" s="391"/>
      <c r="Q39" s="392"/>
    </row>
    <row r="40" spans="1:17" ht="12.75">
      <c r="A40" s="403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</row>
    <row r="41" spans="1:19" s="40" customFormat="1" ht="13.5" customHeight="1">
      <c r="A41" s="382" t="str">
        <f>T('[1]p34'!$C$13:$G$13)</f>
        <v>Marcelo Carvalho Ferreira</v>
      </c>
      <c r="B41" s="383"/>
      <c r="C41" s="383"/>
      <c r="D41" s="383"/>
      <c r="E41" s="384"/>
      <c r="F41" s="390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9"/>
      <c r="S41" s="39"/>
    </row>
    <row r="42" spans="1:17" s="2" customFormat="1" ht="13.5" customHeight="1">
      <c r="A42" s="441" t="s">
        <v>161</v>
      </c>
      <c r="B42" s="442"/>
      <c r="C42" s="391" t="str">
        <f>IF('[1]p34'!$A$36&lt;&gt;0,'[1]p34'!$A$36,"")</f>
        <v>UFCG</v>
      </c>
      <c r="D42" s="391"/>
      <c r="E42" s="391"/>
      <c r="F42" s="391"/>
      <c r="G42" s="391"/>
      <c r="H42" s="391"/>
      <c r="I42" s="391"/>
      <c r="J42" s="391"/>
      <c r="K42" s="392"/>
      <c r="L42" s="112" t="s">
        <v>71</v>
      </c>
      <c r="M42" s="479">
        <f>IF('[1]p34'!$K$36&lt;&gt;0,'[1]p34'!$K$36,"")</f>
        <v>40035</v>
      </c>
      <c r="N42" s="480"/>
      <c r="O42" s="112" t="s">
        <v>72</v>
      </c>
      <c r="P42" s="481">
        <f>IF('[1]p34'!$L$36&lt;&gt;0,'[1]p34'!$L$36,"")</f>
        <v>40165</v>
      </c>
      <c r="Q42" s="482"/>
    </row>
    <row r="43" spans="1:17" s="2" customFormat="1" ht="13.5" customHeight="1">
      <c r="A43" s="441" t="s">
        <v>252</v>
      </c>
      <c r="B43" s="442"/>
      <c r="C43" s="391" t="str">
        <f>IF('[1]p34'!$A$38&lt;&gt;0,'[1]p34'!$A$38,"")</f>
        <v>O estudo dos espaços L^{p(x)} e W^{1,p(x)}</v>
      </c>
      <c r="D43" s="391"/>
      <c r="E43" s="391"/>
      <c r="F43" s="391"/>
      <c r="G43" s="391"/>
      <c r="H43" s="391"/>
      <c r="I43" s="391"/>
      <c r="J43" s="391"/>
      <c r="K43" s="392"/>
      <c r="L43" s="121" t="s">
        <v>27</v>
      </c>
      <c r="M43" s="391" t="str">
        <f>IF('[1]p34'!$F$36&lt;&gt;0,'[1]p34'!$F$36,"")</f>
        <v>Seminário Interno</v>
      </c>
      <c r="N43" s="391"/>
      <c r="O43" s="391"/>
      <c r="P43" s="391"/>
      <c r="Q43" s="392"/>
    </row>
    <row r="44" spans="1:17" ht="12.75">
      <c r="A44" s="403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</row>
    <row r="45" spans="1:17" s="2" customFormat="1" ht="13.5" customHeight="1">
      <c r="A45" s="441" t="s">
        <v>161</v>
      </c>
      <c r="B45" s="442"/>
      <c r="C45" s="391" t="str">
        <f>IF('[1]p34'!$A$40&lt;&gt;0,'[1]p34'!$A$40,"")</f>
        <v>UFCG</v>
      </c>
      <c r="D45" s="391"/>
      <c r="E45" s="391"/>
      <c r="F45" s="391"/>
      <c r="G45" s="391"/>
      <c r="H45" s="391"/>
      <c r="I45" s="391"/>
      <c r="J45" s="391"/>
      <c r="K45" s="392"/>
      <c r="L45" s="112" t="s">
        <v>71</v>
      </c>
      <c r="M45" s="479">
        <f>IF('[1]p34'!$K$40&lt;&gt;0,'[1]p34'!$K$40,"")</f>
        <v>40035</v>
      </c>
      <c r="N45" s="480"/>
      <c r="O45" s="112" t="s">
        <v>72</v>
      </c>
      <c r="P45" s="481">
        <f>IF('[1]p34'!$L$40&lt;&gt;0,'[1]p34'!$L$40,"")</f>
        <v>40165</v>
      </c>
      <c r="Q45" s="482"/>
    </row>
    <row r="46" spans="1:17" s="2" customFormat="1" ht="13.5" customHeight="1">
      <c r="A46" s="441" t="s">
        <v>252</v>
      </c>
      <c r="B46" s="442"/>
      <c r="C46" s="391" t="str">
        <f>IF('[1]p34'!$A$42&lt;&gt;0,'[1]p34'!$A$42,"")</f>
        <v>Diferenciabilidade em espaços de Banach</v>
      </c>
      <c r="D46" s="391"/>
      <c r="E46" s="391"/>
      <c r="F46" s="391"/>
      <c r="G46" s="391"/>
      <c r="H46" s="391"/>
      <c r="I46" s="391"/>
      <c r="J46" s="391"/>
      <c r="K46" s="392"/>
      <c r="L46" s="121" t="s">
        <v>27</v>
      </c>
      <c r="M46" s="391" t="str">
        <f>IF('[1]p34'!$F$40&lt;&gt;0,'[1]p34'!$F$40,"")</f>
        <v>Seminário Interno</v>
      </c>
      <c r="N46" s="391"/>
      <c r="O46" s="391"/>
      <c r="P46" s="391"/>
      <c r="Q46" s="392"/>
    </row>
    <row r="47" spans="1:17" ht="12.75">
      <c r="A47" s="403"/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</row>
    <row r="48" spans="1:17" s="2" customFormat="1" ht="13.5" customHeight="1">
      <c r="A48" s="441" t="s">
        <v>161</v>
      </c>
      <c r="B48" s="442"/>
      <c r="C48" s="391" t="str">
        <f>IF('[1]p34'!$A$44&lt;&gt;0,'[1]p34'!$A$44,"")</f>
        <v>UFPB</v>
      </c>
      <c r="D48" s="391"/>
      <c r="E48" s="391"/>
      <c r="F48" s="391"/>
      <c r="G48" s="391"/>
      <c r="H48" s="391"/>
      <c r="I48" s="391"/>
      <c r="J48" s="391"/>
      <c r="K48" s="392"/>
      <c r="L48" s="112" t="s">
        <v>71</v>
      </c>
      <c r="M48" s="479">
        <f>IF('[1]p34'!$K$44&lt;&gt;0,'[1]p34'!$K$44,"")</f>
        <v>40269</v>
      </c>
      <c r="N48" s="480"/>
      <c r="O48" s="112" t="s">
        <v>72</v>
      </c>
      <c r="P48" s="481" t="str">
        <f>IF('[1]p34'!$L$44&lt;&gt;0,'[1]p34'!$L$44,"")</f>
        <v>28/02/10</v>
      </c>
      <c r="Q48" s="482"/>
    </row>
    <row r="49" spans="1:17" s="2" customFormat="1" ht="13.5" customHeight="1">
      <c r="A49" s="441" t="s">
        <v>252</v>
      </c>
      <c r="B49" s="442"/>
      <c r="C49" s="391" t="str">
        <f>IF('[1]p34'!$A$46&lt;&gt;0,'[1]p34'!$A$46,"")</f>
        <v>Curso de Analise Funcional</v>
      </c>
      <c r="D49" s="391"/>
      <c r="E49" s="391"/>
      <c r="F49" s="391"/>
      <c r="G49" s="391"/>
      <c r="H49" s="391"/>
      <c r="I49" s="391"/>
      <c r="J49" s="391"/>
      <c r="K49" s="392"/>
      <c r="L49" s="121" t="s">
        <v>27</v>
      </c>
      <c r="M49" s="391" t="str">
        <f>IF('[1]p34'!$F$44&lt;&gt;0,'[1]p34'!$F$44,"")</f>
        <v>Preparação para o doutorado</v>
      </c>
      <c r="N49" s="391"/>
      <c r="O49" s="391"/>
      <c r="P49" s="391"/>
      <c r="Q49" s="392"/>
    </row>
    <row r="50" spans="1:17" ht="12.75">
      <c r="A50" s="403"/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</row>
    <row r="51" spans="1:19" s="40" customFormat="1" ht="13.5" customHeight="1">
      <c r="A51" s="382" t="str">
        <f>T('[1]p36'!$C$13:$G$13)</f>
        <v>Michelli Karinne Barros da Silva</v>
      </c>
      <c r="B51" s="383"/>
      <c r="C51" s="383"/>
      <c r="D51" s="383"/>
      <c r="E51" s="384"/>
      <c r="F51" s="390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9"/>
      <c r="S51" s="39"/>
    </row>
    <row r="52" spans="1:17" s="2" customFormat="1" ht="13.5" customHeight="1">
      <c r="A52" s="441" t="s">
        <v>161</v>
      </c>
      <c r="B52" s="442"/>
      <c r="C52" s="391" t="str">
        <f>IF('[1]p36'!$A$36&lt;&gt;0,'[1]p36'!$A$36,"")</f>
        <v>UFCG</v>
      </c>
      <c r="D52" s="391"/>
      <c r="E52" s="391"/>
      <c r="F52" s="391"/>
      <c r="G52" s="391"/>
      <c r="H52" s="391"/>
      <c r="I52" s="391"/>
      <c r="J52" s="391"/>
      <c r="K52" s="392"/>
      <c r="L52" s="112" t="s">
        <v>71</v>
      </c>
      <c r="M52" s="479">
        <f>IF('[1]p36'!$K$36&lt;&gt;0,'[1]p36'!$K$36,"")</f>
        <v>39904</v>
      </c>
      <c r="N52" s="480"/>
      <c r="O52" s="112" t="s">
        <v>72</v>
      </c>
      <c r="P52" s="481">
        <f>IF('[1]p36'!$L$36&lt;&gt;0,'[1]p36'!$L$36,"")</f>
      </c>
      <c r="Q52" s="482"/>
    </row>
    <row r="53" spans="1:17" s="2" customFormat="1" ht="13.5" customHeight="1">
      <c r="A53" s="441" t="s">
        <v>252</v>
      </c>
      <c r="B53" s="442"/>
      <c r="C53" s="391" t="str">
        <f>IF('[1]p36'!$A$38&lt;&gt;0,'[1]p36'!$A$38,"")</f>
        <v>Estudo do modelo Tobit t-Student</v>
      </c>
      <c r="D53" s="391"/>
      <c r="E53" s="391"/>
      <c r="F53" s="391"/>
      <c r="G53" s="391"/>
      <c r="H53" s="391"/>
      <c r="I53" s="391"/>
      <c r="J53" s="391"/>
      <c r="K53" s="392"/>
      <c r="L53" s="121" t="s">
        <v>27</v>
      </c>
      <c r="M53" s="391" t="str">
        <f>IF('[1]p36'!$F$36&lt;&gt;0,'[1]p36'!$F$36,"")</f>
        <v>Estudo Individual</v>
      </c>
      <c r="N53" s="391"/>
      <c r="O53" s="391"/>
      <c r="P53" s="391"/>
      <c r="Q53" s="392"/>
    </row>
    <row r="54" spans="1:17" ht="12.75">
      <c r="A54" s="403"/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</row>
    <row r="55" spans="1:17" s="2" customFormat="1" ht="13.5" customHeight="1">
      <c r="A55" s="441" t="s">
        <v>161</v>
      </c>
      <c r="B55" s="442"/>
      <c r="C55" s="391" t="str">
        <f>IF('[1]p36'!$A$40&lt;&gt;0,'[1]p36'!$A$40,"")</f>
        <v>UFCG</v>
      </c>
      <c r="D55" s="391"/>
      <c r="E55" s="391"/>
      <c r="F55" s="391"/>
      <c r="G55" s="391"/>
      <c r="H55" s="391"/>
      <c r="I55" s="391"/>
      <c r="J55" s="391"/>
      <c r="K55" s="392"/>
      <c r="L55" s="112" t="s">
        <v>71</v>
      </c>
      <c r="M55" s="479" t="str">
        <f>IF('[1]p36'!$K$40&lt;&gt;0,'[1]p36'!$K$40,"")</f>
        <v>01/0409</v>
      </c>
      <c r="N55" s="480"/>
      <c r="O55" s="112" t="s">
        <v>72</v>
      </c>
      <c r="P55" s="481">
        <f>IF('[1]p36'!$L$40&lt;&gt;0,'[1]p36'!$L$40,"")</f>
      </c>
      <c r="Q55" s="482"/>
    </row>
    <row r="56" spans="1:17" s="2" customFormat="1" ht="13.5" customHeight="1">
      <c r="A56" s="441" t="s">
        <v>252</v>
      </c>
      <c r="B56" s="442"/>
      <c r="C56" s="391" t="str">
        <f>IF('[1]p36'!$A$42&lt;&gt;0,'[1]p36'!$A$42,"")</f>
        <v>Fração de cura para modelos Birnbaum-Saunders</v>
      </c>
      <c r="D56" s="391"/>
      <c r="E56" s="391"/>
      <c r="F56" s="391"/>
      <c r="G56" s="391"/>
      <c r="H56" s="391"/>
      <c r="I56" s="391"/>
      <c r="J56" s="391"/>
      <c r="K56" s="392"/>
      <c r="L56" s="121" t="s">
        <v>27</v>
      </c>
      <c r="M56" s="391" t="str">
        <f>IF('[1]p36'!$F$40&lt;&gt;0,'[1]p36'!$F$40,"")</f>
        <v>Estudo Individual</v>
      </c>
      <c r="N56" s="391"/>
      <c r="O56" s="391"/>
      <c r="P56" s="391"/>
      <c r="Q56" s="392"/>
    </row>
    <row r="57" spans="1:17" ht="12.75">
      <c r="A57" s="403"/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</row>
  </sheetData>
  <sheetProtection/>
  <mergeCells count="136">
    <mergeCell ref="A21:B21"/>
    <mergeCell ref="C21:K21"/>
    <mergeCell ref="M21:Q21"/>
    <mergeCell ref="A20:B20"/>
    <mergeCell ref="C20:K20"/>
    <mergeCell ref="M20:N20"/>
    <mergeCell ref="P20:Q20"/>
    <mergeCell ref="A18:B18"/>
    <mergeCell ref="C18:K18"/>
    <mergeCell ref="M18:Q18"/>
    <mergeCell ref="A19:Q19"/>
    <mergeCell ref="A16:E16"/>
    <mergeCell ref="F16:Q16"/>
    <mergeCell ref="A17:B17"/>
    <mergeCell ref="C17:K17"/>
    <mergeCell ref="M17:N17"/>
    <mergeCell ref="P17:Q17"/>
    <mergeCell ref="A15:Q15"/>
    <mergeCell ref="A13:B13"/>
    <mergeCell ref="C13:K13"/>
    <mergeCell ref="M13:Q13"/>
    <mergeCell ref="A14:Q14"/>
    <mergeCell ref="A1:Q1"/>
    <mergeCell ref="A9:Q9"/>
    <mergeCell ref="A6:E6"/>
    <mergeCell ref="O3:P3"/>
    <mergeCell ref="A2:Q2"/>
    <mergeCell ref="A3:E3"/>
    <mergeCell ref="F6:Q6"/>
    <mergeCell ref="P7:Q7"/>
    <mergeCell ref="M7:N7"/>
    <mergeCell ref="C7:K7"/>
    <mergeCell ref="F3:N3"/>
    <mergeCell ref="A7:B7"/>
    <mergeCell ref="A4:Q5"/>
    <mergeCell ref="M8:Q8"/>
    <mergeCell ref="C8:K8"/>
    <mergeCell ref="A8:B8"/>
    <mergeCell ref="A22:Q22"/>
    <mergeCell ref="A23:E23"/>
    <mergeCell ref="F23:Q23"/>
    <mergeCell ref="A10:Q10"/>
    <mergeCell ref="A11:E11"/>
    <mergeCell ref="F11:Q11"/>
    <mergeCell ref="A12:B12"/>
    <mergeCell ref="C12:K12"/>
    <mergeCell ref="M12:N12"/>
    <mergeCell ref="P12:Q12"/>
    <mergeCell ref="A24:B24"/>
    <mergeCell ref="C24:K24"/>
    <mergeCell ref="M24:N24"/>
    <mergeCell ref="P24:Q24"/>
    <mergeCell ref="A25:B25"/>
    <mergeCell ref="C25:K25"/>
    <mergeCell ref="M25:Q25"/>
    <mergeCell ref="A26:Q26"/>
    <mergeCell ref="A27:E27"/>
    <mergeCell ref="F27:Q27"/>
    <mergeCell ref="A28:B28"/>
    <mergeCell ref="C28:K28"/>
    <mergeCell ref="M28:N28"/>
    <mergeCell ref="P28:Q28"/>
    <mergeCell ref="A29:B29"/>
    <mergeCell ref="C29:K29"/>
    <mergeCell ref="M29:Q29"/>
    <mergeCell ref="A30:Q30"/>
    <mergeCell ref="A31:E31"/>
    <mergeCell ref="F31:Q31"/>
    <mergeCell ref="A32:B32"/>
    <mergeCell ref="C32:K32"/>
    <mergeCell ref="M32:N32"/>
    <mergeCell ref="P32:Q32"/>
    <mergeCell ref="A33:B33"/>
    <mergeCell ref="C33:K33"/>
    <mergeCell ref="M33:Q33"/>
    <mergeCell ref="A34:Q34"/>
    <mergeCell ref="A35:B35"/>
    <mergeCell ref="C35:K35"/>
    <mergeCell ref="M35:N35"/>
    <mergeCell ref="P35:Q35"/>
    <mergeCell ref="A36:B36"/>
    <mergeCell ref="C36:K36"/>
    <mergeCell ref="M36:Q36"/>
    <mergeCell ref="A37:Q37"/>
    <mergeCell ref="A38:B38"/>
    <mergeCell ref="C38:K38"/>
    <mergeCell ref="M38:N38"/>
    <mergeCell ref="P38:Q38"/>
    <mergeCell ref="A39:B39"/>
    <mergeCell ref="C39:K39"/>
    <mergeCell ref="M39:Q39"/>
    <mergeCell ref="A40:Q40"/>
    <mergeCell ref="A41:E41"/>
    <mergeCell ref="F41:Q41"/>
    <mergeCell ref="A42:B42"/>
    <mergeCell ref="C42:K42"/>
    <mergeCell ref="M42:N42"/>
    <mergeCell ref="P42:Q42"/>
    <mergeCell ref="A43:B43"/>
    <mergeCell ref="C43:K43"/>
    <mergeCell ref="M43:Q43"/>
    <mergeCell ref="A44:Q44"/>
    <mergeCell ref="A45:B45"/>
    <mergeCell ref="C45:K45"/>
    <mergeCell ref="M45:N45"/>
    <mergeCell ref="P45:Q45"/>
    <mergeCell ref="A46:B46"/>
    <mergeCell ref="C46:K46"/>
    <mergeCell ref="M46:Q46"/>
    <mergeCell ref="A47:Q47"/>
    <mergeCell ref="A48:B48"/>
    <mergeCell ref="C48:K48"/>
    <mergeCell ref="M48:N48"/>
    <mergeCell ref="P48:Q48"/>
    <mergeCell ref="A49:B49"/>
    <mergeCell ref="C49:K49"/>
    <mergeCell ref="M49:Q49"/>
    <mergeCell ref="A50:Q50"/>
    <mergeCell ref="A51:E51"/>
    <mergeCell ref="F51:Q51"/>
    <mergeCell ref="A52:B52"/>
    <mergeCell ref="C52:K52"/>
    <mergeCell ref="M52:N52"/>
    <mergeCell ref="P52:Q52"/>
    <mergeCell ref="A53:B53"/>
    <mergeCell ref="C53:K53"/>
    <mergeCell ref="M53:Q53"/>
    <mergeCell ref="A54:Q54"/>
    <mergeCell ref="A55:B55"/>
    <mergeCell ref="C55:K55"/>
    <mergeCell ref="M55:N55"/>
    <mergeCell ref="P55:Q55"/>
    <mergeCell ref="A56:B56"/>
    <mergeCell ref="C56:K56"/>
    <mergeCell ref="M56:Q56"/>
    <mergeCell ref="A57:Q5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3.5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3.5" thickBot="1">
      <c r="A3" s="374" t="s">
        <v>165</v>
      </c>
      <c r="B3" s="375"/>
      <c r="C3" s="375"/>
      <c r="D3" s="376"/>
      <c r="E3" s="483"/>
      <c r="F3" s="389"/>
      <c r="G3" s="389"/>
      <c r="H3" s="389"/>
      <c r="I3" s="389"/>
      <c r="J3" s="389"/>
      <c r="K3" s="389"/>
      <c r="L3" s="389"/>
      <c r="M3" s="389"/>
      <c r="N3" s="484"/>
      <c r="O3" s="370" t="s">
        <v>77</v>
      </c>
      <c r="P3" s="371"/>
      <c r="Q3" s="59" t="str">
        <f>'[1]p41'!$H$4</f>
        <v>2009.2</v>
      </c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7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</row>
    <row r="6" spans="1:19" s="40" customFormat="1" ht="13.5" customHeight="1">
      <c r="A6" s="382" t="str">
        <f>T('[1]p15'!$C$13:$G$13)</f>
        <v>Diogo Diniz Pereira da Silva e Silva</v>
      </c>
      <c r="B6" s="383"/>
      <c r="C6" s="383"/>
      <c r="D6" s="383"/>
      <c r="E6" s="383"/>
      <c r="F6" s="383"/>
      <c r="G6" s="384"/>
      <c r="H6" s="490"/>
      <c r="I6" s="491"/>
      <c r="J6" s="491"/>
      <c r="K6" s="491"/>
      <c r="L6" s="491"/>
      <c r="M6" s="491"/>
      <c r="N6" s="491"/>
      <c r="O6" s="491"/>
      <c r="P6" s="491"/>
      <c r="Q6" s="491"/>
      <c r="R6" s="39"/>
      <c r="S6" s="39"/>
    </row>
    <row r="7" spans="1:19" s="40" customFormat="1" ht="13.5" customHeight="1">
      <c r="A7" s="417" t="s">
        <v>16</v>
      </c>
      <c r="B7" s="417"/>
      <c r="C7" s="417"/>
      <c r="D7" s="417"/>
      <c r="E7" s="417"/>
      <c r="F7" s="417"/>
      <c r="G7" s="417"/>
      <c r="H7" s="417"/>
      <c r="I7" s="417"/>
      <c r="J7" s="417"/>
      <c r="K7" s="492" t="s">
        <v>169</v>
      </c>
      <c r="L7" s="492"/>
      <c r="M7" s="493" t="s">
        <v>170</v>
      </c>
      <c r="N7" s="493"/>
      <c r="O7" s="382" t="s">
        <v>17</v>
      </c>
      <c r="P7" s="383"/>
      <c r="Q7" s="384"/>
      <c r="R7" s="39"/>
      <c r="S7" s="39"/>
    </row>
    <row r="8" spans="1:17" s="2" customFormat="1" ht="13.5" customHeight="1">
      <c r="A8" s="485" t="str">
        <f>IF('[1]p15'!$A$26&lt;&gt;0,'[1]p15'!$A$26,"")</f>
        <v>Licença para Capacitação</v>
      </c>
      <c r="B8" s="485"/>
      <c r="C8" s="485"/>
      <c r="D8" s="485"/>
      <c r="E8" s="485"/>
      <c r="F8" s="485"/>
      <c r="G8" s="485"/>
      <c r="H8" s="485"/>
      <c r="I8" s="485"/>
      <c r="J8" s="485"/>
      <c r="K8" s="486">
        <f>IF('[1]p15'!$H$26&lt;&gt;0,'[1]p15'!$H$26,"")</f>
        <v>40101</v>
      </c>
      <c r="L8" s="486"/>
      <c r="M8" s="486">
        <f>IF('[1]p15'!$I$26&lt;&gt;0,'[1]p15'!$I$26,"")</f>
        <v>40109</v>
      </c>
      <c r="N8" s="486"/>
      <c r="O8" s="487" t="str">
        <f>IF('[1]p15'!$J$26&lt;&gt;0,'[1]p15'!$J$26,"")</f>
        <v>Port./DCCT/112/2009</v>
      </c>
      <c r="P8" s="488"/>
      <c r="Q8" s="489"/>
    </row>
    <row r="9" spans="1:17" s="2" customFormat="1" ht="13.5" customHeight="1">
      <c r="A9" s="485">
        <f>IF('[1]p38'!$A$31&lt;&gt;0,'[1]p38'!$A$31,"")</f>
      </c>
      <c r="B9" s="485"/>
      <c r="C9" s="485"/>
      <c r="D9" s="485"/>
      <c r="E9" s="485"/>
      <c r="F9" s="485"/>
      <c r="G9" s="485"/>
      <c r="H9" s="485"/>
      <c r="I9" s="485"/>
      <c r="J9" s="485"/>
      <c r="K9" s="486">
        <f>IF('[1]p38'!$H$31&lt;&gt;0,'[1]p38'!$H$31,"")</f>
      </c>
      <c r="L9" s="486"/>
      <c r="M9" s="486">
        <f>IF('[1]p38'!$I$31&lt;&gt;0,'[1]p38'!$I$31,"")</f>
      </c>
      <c r="N9" s="486"/>
      <c r="O9" s="487">
        <f>IF('[1]p38'!$J$31&lt;&gt;0,'[1]p38'!$J$31,"")</f>
      </c>
      <c r="P9" s="488"/>
      <c r="Q9" s="489"/>
    </row>
    <row r="10" spans="1:19" s="40" customFormat="1" ht="13.5" customHeight="1">
      <c r="A10" s="382" t="str">
        <f>T('[1]p38'!$C$13:$G$13)</f>
        <v>Patrícia Batista Leal</v>
      </c>
      <c r="B10" s="383"/>
      <c r="C10" s="383"/>
      <c r="D10" s="383"/>
      <c r="E10" s="383"/>
      <c r="F10" s="383"/>
      <c r="G10" s="384"/>
      <c r="H10" s="490"/>
      <c r="I10" s="491"/>
      <c r="J10" s="491"/>
      <c r="K10" s="491"/>
      <c r="L10" s="491"/>
      <c r="M10" s="491"/>
      <c r="N10" s="491"/>
      <c r="O10" s="491"/>
      <c r="P10" s="491"/>
      <c r="Q10" s="491"/>
      <c r="R10" s="39"/>
      <c r="S10" s="39"/>
    </row>
    <row r="11" spans="1:19" s="40" customFormat="1" ht="13.5" customHeight="1">
      <c r="A11" s="417" t="s">
        <v>16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92" t="s">
        <v>169</v>
      </c>
      <c r="L11" s="492"/>
      <c r="M11" s="493" t="s">
        <v>170</v>
      </c>
      <c r="N11" s="493"/>
      <c r="O11" s="382" t="s">
        <v>17</v>
      </c>
      <c r="P11" s="383"/>
      <c r="Q11" s="384"/>
      <c r="R11" s="39"/>
      <c r="S11" s="39"/>
    </row>
    <row r="12" spans="1:17" s="2" customFormat="1" ht="13.5" customHeight="1">
      <c r="A12" s="485" t="str">
        <f>IF('[1]p38'!$A$27&lt;&gt;0,'[1]p38'!$A$27,"")</f>
        <v>Licença à gestante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6">
        <f>IF('[1]p38'!$H$27&lt;&gt;0,'[1]p38'!$H$27,"")</f>
        <v>39966</v>
      </c>
      <c r="L12" s="486"/>
      <c r="M12" s="486">
        <f>IF('[1]p38'!$I$27&lt;&gt;0,'[1]p38'!$I$27,"")</f>
        <v>40085</v>
      </c>
      <c r="N12" s="486"/>
      <c r="O12" s="487" t="str">
        <f>IF('[1]p38'!$J$27&lt;&gt;0,'[1]p38'!$J$27,"")</f>
        <v>Port. R/PRH/N. 1717</v>
      </c>
      <c r="P12" s="488"/>
      <c r="Q12" s="489"/>
    </row>
    <row r="13" spans="1:17" s="2" customFormat="1" ht="13.5" customHeight="1">
      <c r="A13" s="485" t="str">
        <f>IF('[1]p38'!$A$28&lt;&gt;0,'[1]p38'!$A$28,"")</f>
        <v>Licença à gestante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86">
        <f>IF('[1]p38'!$H$28&lt;&gt;0,'[1]p38'!$H$28,"")</f>
        <v>40086</v>
      </c>
      <c r="L13" s="486"/>
      <c r="M13" s="486">
        <f>IF('[1]p38'!$I$28&lt;&gt;0,'[1]p38'!$I$28,"")</f>
        <v>40145</v>
      </c>
      <c r="N13" s="486"/>
      <c r="O13" s="487" t="str">
        <f>IF('[1]p38'!$J$28&lt;&gt;0,'[1]p38'!$J$28,"")</f>
        <v>Port. R/PRH/N. 2263</v>
      </c>
      <c r="P13" s="488"/>
      <c r="Q13" s="489"/>
    </row>
  </sheetData>
  <sheetProtection/>
  <mergeCells count="34">
    <mergeCell ref="A9:J9"/>
    <mergeCell ref="K9:L9"/>
    <mergeCell ref="M9:N9"/>
    <mergeCell ref="O9:Q9"/>
    <mergeCell ref="A8:J8"/>
    <mergeCell ref="K8:L8"/>
    <mergeCell ref="M8:N8"/>
    <mergeCell ref="O8:Q8"/>
    <mergeCell ref="A7:J7"/>
    <mergeCell ref="K7:L7"/>
    <mergeCell ref="M7:N7"/>
    <mergeCell ref="O7:Q7"/>
    <mergeCell ref="A6:G6"/>
    <mergeCell ref="H6:Q6"/>
    <mergeCell ref="A1:Q1"/>
    <mergeCell ref="A2:Q2"/>
    <mergeCell ref="E3:N3"/>
    <mergeCell ref="A3:D3"/>
    <mergeCell ref="A4:Q5"/>
    <mergeCell ref="O3:P3"/>
    <mergeCell ref="A10:G10"/>
    <mergeCell ref="H10:Q10"/>
    <mergeCell ref="A11:J11"/>
    <mergeCell ref="K11:L11"/>
    <mergeCell ref="M11:N11"/>
    <mergeCell ref="O11:Q11"/>
    <mergeCell ref="A12:J12"/>
    <mergeCell ref="K12:L12"/>
    <mergeCell ref="M12:N12"/>
    <mergeCell ref="O12:Q12"/>
    <mergeCell ref="A13:J13"/>
    <mergeCell ref="K13:L13"/>
    <mergeCell ref="M13:N13"/>
    <mergeCell ref="O13:Q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2"/>
    </row>
    <row r="2" spans="1:17" ht="13.5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3.5" thickBot="1">
      <c r="A3" s="374" t="s">
        <v>166</v>
      </c>
      <c r="B3" s="375"/>
      <c r="C3" s="375"/>
      <c r="D3" s="375"/>
      <c r="E3" s="376"/>
      <c r="F3" s="483"/>
      <c r="G3" s="389"/>
      <c r="H3" s="389"/>
      <c r="I3" s="389"/>
      <c r="J3" s="389"/>
      <c r="K3" s="389"/>
      <c r="L3" s="389"/>
      <c r="M3" s="389"/>
      <c r="N3" s="484"/>
      <c r="O3" s="370" t="s">
        <v>77</v>
      </c>
      <c r="P3" s="371"/>
      <c r="Q3" s="59" t="str">
        <f>'[1]p1'!$H$4</f>
        <v>2009.2</v>
      </c>
    </row>
    <row r="4" spans="1:17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7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</row>
    <row r="6" spans="1:19" s="40" customFormat="1" ht="13.5" customHeight="1">
      <c r="A6" s="382" t="str">
        <f>T('[1]p3'!$C$13:$G$13)</f>
        <v>Amanda dos Santos Gomes</v>
      </c>
      <c r="B6" s="383"/>
      <c r="C6" s="383"/>
      <c r="D6" s="383"/>
      <c r="E6" s="383"/>
      <c r="F6" s="383"/>
      <c r="G6" s="384"/>
      <c r="H6" s="60" t="s">
        <v>14</v>
      </c>
      <c r="I6" s="481">
        <f>IF('[1]p3'!$I$19&lt;&gt;0,'[1]p3'!$I$19,"")</f>
        <v>39142</v>
      </c>
      <c r="J6" s="482"/>
      <c r="K6" s="60" t="s">
        <v>162</v>
      </c>
      <c r="L6" s="481">
        <f>IF('[1]p3'!$J$19&lt;&gt;0,'[1]p3'!$J$19,"")</f>
        <v>40237</v>
      </c>
      <c r="M6" s="482"/>
      <c r="N6" s="61" t="s">
        <v>163</v>
      </c>
      <c r="O6" s="391" t="str">
        <f>IF('[1]p3'!$K$19&lt;&gt;0,'[1]p3'!$K$19,"")</f>
        <v>Port./R/SRH/219/2007</v>
      </c>
      <c r="P6" s="391"/>
      <c r="Q6" s="392"/>
      <c r="R6" s="39"/>
      <c r="S6" s="39"/>
    </row>
    <row r="7" spans="1:17" s="2" customFormat="1" ht="13.5" customHeight="1">
      <c r="A7" s="441" t="s">
        <v>161</v>
      </c>
      <c r="B7" s="442"/>
      <c r="C7" s="429" t="str">
        <f>IF('[1]p3'!$A$19&lt;&gt;0,'[1]p3'!$A$19,"")</f>
        <v>Universidade de São Paulo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1:17" s="2" customFormat="1" ht="13.5" customHeight="1">
      <c r="A8" s="441" t="s">
        <v>164</v>
      </c>
      <c r="B8" s="494"/>
      <c r="C8" s="495" t="str">
        <f>IF('[1]p3'!$A$21&lt;&gt;0,'[1]p3'!$A$21,"")</f>
        <v>Doutorado em Estatística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2"/>
    </row>
    <row r="9" spans="1:17" ht="12.7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</row>
    <row r="10" spans="1:19" s="40" customFormat="1" ht="13.5" customHeight="1">
      <c r="A10" s="382" t="str">
        <f>T('[1]p19'!$C$13:$G$13)</f>
        <v>Francisco Júlio Sobreira de A. Corrêa</v>
      </c>
      <c r="B10" s="383"/>
      <c r="C10" s="383"/>
      <c r="D10" s="383"/>
      <c r="E10" s="383"/>
      <c r="F10" s="383"/>
      <c r="G10" s="384"/>
      <c r="H10" s="60" t="s">
        <v>14</v>
      </c>
      <c r="I10" s="481">
        <f>IF('[1]p19'!$I$19&lt;&gt;0,'[1]p19'!$I$19,"")</f>
        <v>39814</v>
      </c>
      <c r="J10" s="482"/>
      <c r="K10" s="60" t="s">
        <v>162</v>
      </c>
      <c r="L10" s="481">
        <f>IF('[1]p19'!$J$19&lt;&gt;0,'[1]p19'!$J$19,"")</f>
        <v>40055</v>
      </c>
      <c r="M10" s="482"/>
      <c r="N10" s="61" t="s">
        <v>163</v>
      </c>
      <c r="O10" s="391">
        <f>IF('[1]p19'!$K$19&lt;&gt;0,'[1]p19'!$K$19,"")</f>
      </c>
      <c r="P10" s="391"/>
      <c r="Q10" s="392"/>
      <c r="R10" s="39"/>
      <c r="S10" s="39"/>
    </row>
    <row r="11" spans="1:17" s="2" customFormat="1" ht="13.5" customHeight="1">
      <c r="A11" s="441" t="s">
        <v>161</v>
      </c>
      <c r="B11" s="442"/>
      <c r="C11" s="429" t="str">
        <f>IF('[1]p19'!$A$19&lt;&gt;0,'[1]p19'!$A$19,"")</f>
        <v>Universidad de Sevilla-Espanha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</row>
    <row r="12" spans="1:17" s="2" customFormat="1" ht="13.5" customHeight="1">
      <c r="A12" s="441" t="s">
        <v>164</v>
      </c>
      <c r="B12" s="494"/>
      <c r="C12" s="495" t="str">
        <f>IF('[1]p19'!$A$21&lt;&gt;0,'[1]p19'!$A$21,"")</f>
        <v>Pós-Doutorado em Matemática</v>
      </c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2"/>
    </row>
    <row r="13" s="62" customFormat="1" ht="12.75"/>
    <row r="14" s="62" customFormat="1" ht="12.75"/>
    <row r="15" s="62" customFormat="1" ht="12.75"/>
    <row r="16" s="62" customFormat="1" ht="12.75"/>
    <row r="17" s="62" customFormat="1" ht="12.75"/>
  </sheetData>
  <sheetProtection/>
  <mergeCells count="23">
    <mergeCell ref="F3:N3"/>
    <mergeCell ref="A4:Q5"/>
    <mergeCell ref="A1:Q1"/>
    <mergeCell ref="O3:P3"/>
    <mergeCell ref="A2:Q2"/>
    <mergeCell ref="A3:E3"/>
    <mergeCell ref="I6:J6"/>
    <mergeCell ref="L6:M6"/>
    <mergeCell ref="O6:Q6"/>
    <mergeCell ref="A6:G6"/>
    <mergeCell ref="A7:B7"/>
    <mergeCell ref="C7:Q7"/>
    <mergeCell ref="A8:B8"/>
    <mergeCell ref="C8:Q8"/>
    <mergeCell ref="A9:Q9"/>
    <mergeCell ref="A11:B11"/>
    <mergeCell ref="C11:Q11"/>
    <mergeCell ref="A12:B12"/>
    <mergeCell ref="C12:Q12"/>
    <mergeCell ref="I10:J10"/>
    <mergeCell ref="L10:M10"/>
    <mergeCell ref="O10:Q10"/>
    <mergeCell ref="A10:G1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9"/>
  <sheetViews>
    <sheetView workbookViewId="0" topLeftCell="A22">
      <selection activeCell="K51" sqref="K51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0" t="s">
        <v>151</v>
      </c>
      <c r="B3" s="371"/>
      <c r="C3" s="371"/>
      <c r="D3" s="372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7" t="s">
        <v>77</v>
      </c>
      <c r="S3" s="36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1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s="8" customFormat="1" ht="13.5" thickBot="1">
      <c r="A6" s="498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</row>
    <row r="7" spans="1:20" s="14" customFormat="1" ht="13.5" thickBot="1">
      <c r="A7" s="28" t="s">
        <v>55</v>
      </c>
      <c r="B7" s="258" t="s">
        <v>82</v>
      </c>
      <c r="C7" s="199"/>
      <c r="D7" s="199"/>
      <c r="E7" s="259"/>
      <c r="F7" s="12" t="s">
        <v>83</v>
      </c>
      <c r="G7" s="12" t="s">
        <v>46</v>
      </c>
      <c r="H7" s="12" t="s">
        <v>47</v>
      </c>
      <c r="I7" s="12" t="s">
        <v>22</v>
      </c>
      <c r="J7" s="496" t="s">
        <v>62</v>
      </c>
      <c r="K7" s="497"/>
      <c r="L7" s="496" t="s">
        <v>48</v>
      </c>
      <c r="M7" s="499"/>
      <c r="N7" s="497"/>
      <c r="O7" s="51" t="s">
        <v>13</v>
      </c>
      <c r="P7" s="57" t="s">
        <v>160</v>
      </c>
      <c r="Q7" s="58" t="s">
        <v>14</v>
      </c>
      <c r="R7" s="57" t="s">
        <v>16</v>
      </c>
      <c r="S7" s="13" t="s">
        <v>26</v>
      </c>
      <c r="T7" s="55"/>
    </row>
    <row r="8" spans="1:19" s="20" customFormat="1" ht="12.75">
      <c r="A8" s="22">
        <f>IF('[1]p1'!$C$13&gt;0,1,"")</f>
        <v>1</v>
      </c>
      <c r="B8" s="509" t="str">
        <f>T('[1]p1'!$C$13:$G$13)</f>
        <v>Alciônio Saldanha de Oliveira</v>
      </c>
      <c r="C8" s="509" t="s">
        <v>173</v>
      </c>
      <c r="D8" s="509" t="s">
        <v>173</v>
      </c>
      <c r="E8" s="510" t="s">
        <v>173</v>
      </c>
      <c r="F8" s="15">
        <f>IF('[1]p1'!$J$13&gt;0,'[1]p1'!$J$13,"")</f>
        <v>336892</v>
      </c>
      <c r="G8" s="16" t="str">
        <f>IF('[1]p1'!$A$15&lt;&gt;0,'[1]p1'!$A$15,"")</f>
        <v>Mestre</v>
      </c>
      <c r="H8" s="17" t="str">
        <f>IF('[1]p1'!$B$15&lt;&gt;0,'[1]p1'!$B$15,"")</f>
        <v>Adjunto</v>
      </c>
      <c r="I8" s="18" t="str">
        <f>IF('[1]p1'!$C$15&lt;&gt;0,'[1]p1'!$C$15,"")</f>
        <v>I</v>
      </c>
      <c r="J8" s="52">
        <f>IF('[1]p1'!$F$15&lt;&gt;0,'[1]p1'!$F$15,"")</f>
        <v>40</v>
      </c>
      <c r="K8" s="54" t="str">
        <f>IF('[1]p1'!$G$15&lt;&gt;0,'[1]p1'!$G$15,"")</f>
        <v>DE</v>
      </c>
      <c r="L8" s="506" t="str">
        <f>T('[1]p1'!$H$15:$J$15)</f>
        <v>Docente do Quadro Efetivo</v>
      </c>
      <c r="M8" s="507"/>
      <c r="N8" s="508"/>
      <c r="O8" s="19">
        <f>IF('[1]p1'!$D$15&lt;&gt;0,'[1]p1'!$D$15,"")</f>
        <v>31216</v>
      </c>
      <c r="P8" s="56" t="str">
        <f>IF('[1]p1'!$E$15&lt;&gt;0,'[1]p1'!$E$15,"")</f>
        <v>Concur.</v>
      </c>
      <c r="Q8" s="155">
        <f>IF('[1]p1'!$K$15&lt;&gt;0,'[1]p1'!$K$15,"")</f>
      </c>
      <c r="R8" s="48">
        <f>IF('[1]p1'!$L$15&lt;&gt;0,'[1]p1'!$L$15,"")</f>
      </c>
      <c r="S8" s="15" t="str">
        <f>IF('[1]p1'!$L$13&lt;&gt;0,'[1]p1'!$L$13,"")</f>
        <v>Ativa</v>
      </c>
    </row>
    <row r="9" spans="1:19" s="20" customFormat="1" ht="12.75">
      <c r="A9" s="21">
        <f>IF('[1]p2'!$C$13&gt;0,2,"")</f>
        <v>2</v>
      </c>
      <c r="B9" s="500" t="str">
        <f>T('[1]p2'!$C$13:$G$13)</f>
        <v>Alexsandro Bezerra Cavalcanti</v>
      </c>
      <c r="C9" s="501" t="s">
        <v>179</v>
      </c>
      <c r="D9" s="501" t="s">
        <v>179</v>
      </c>
      <c r="E9" s="502" t="s">
        <v>179</v>
      </c>
      <c r="F9" s="21" t="str">
        <f>IF('[1]p2'!$J$13&gt;0,'[1]p2'!$J$13,"")</f>
        <v>2327828-3</v>
      </c>
      <c r="G9" s="17" t="str">
        <f>IF('[1]p2'!$A$15&lt;&gt;0,'[1]p2'!$A$15,"")</f>
        <v>Doutor</v>
      </c>
      <c r="H9" s="17" t="str">
        <f>IF('[1]p2'!$B$15&lt;&gt;0,'[1]p2'!$B$15,"")</f>
        <v>Adjunto</v>
      </c>
      <c r="I9" s="18" t="str">
        <f>IF('[1]p2'!$C$15&lt;&gt;0,'[1]p2'!$C$15,"")</f>
        <v>I</v>
      </c>
      <c r="J9" s="53">
        <f>IF('[1]p2'!$F$15&lt;&gt;0,'[1]p2'!$F$15,"")</f>
        <v>40</v>
      </c>
      <c r="K9" s="50" t="str">
        <f>IF('[1]p2'!$G$15&lt;&gt;0,'[1]p2'!$G$15,"")</f>
        <v>DE</v>
      </c>
      <c r="L9" s="503" t="str">
        <f>T('[1]p2'!$H$15:$J$15)</f>
        <v>Docente do Quadro Efetivo</v>
      </c>
      <c r="M9" s="504"/>
      <c r="N9" s="505"/>
      <c r="O9" s="19">
        <f>IF('[1]p2'!$D$15&lt;&gt;0,'[1]p2'!$D$15,"")</f>
        <v>37371</v>
      </c>
      <c r="P9" s="18" t="str">
        <f>IF('[1]p2'!$E$15&lt;&gt;0,'[1]p2'!$E$15,"")</f>
        <v>Concur.</v>
      </c>
      <c r="Q9" s="19">
        <f>IF('[1]p2'!$K$15&lt;&gt;0,'[1]p2'!$K$15,"")</f>
      </c>
      <c r="R9" s="49">
        <f>IF('[1]p2'!$L$15&lt;&gt;0,'[1]p2'!$L$15,"")</f>
      </c>
      <c r="S9" s="21" t="str">
        <f>IF('[1]p2'!$L$13&lt;&gt;0,'[1]p2'!$L$13,"")</f>
        <v>Ativa</v>
      </c>
    </row>
    <row r="10" spans="1:19" s="20" customFormat="1" ht="12.75">
      <c r="A10" s="21">
        <f>IF('[1]p3'!$C$13&gt;0,3,"")</f>
        <v>3</v>
      </c>
      <c r="B10" s="500" t="str">
        <f>T('[1]p3'!$C$13:$G$13)</f>
        <v>Amanda dos Santos Gomes</v>
      </c>
      <c r="C10" s="501" t="s">
        <v>179</v>
      </c>
      <c r="D10" s="501" t="s">
        <v>179</v>
      </c>
      <c r="E10" s="502" t="s">
        <v>179</v>
      </c>
      <c r="F10" s="21" t="str">
        <f>IF('[1]p3'!$J$13&gt;0,'[1]p3'!$J$13,"")</f>
        <v>2414289-0</v>
      </c>
      <c r="G10" s="17" t="str">
        <f>IF('[1]p3'!$A$15&lt;&gt;0,'[1]p3'!$A$15,"")</f>
        <v>Mestre</v>
      </c>
      <c r="H10" s="17" t="str">
        <f>IF('[1]p3'!$B$15&lt;&gt;0,'[1]p3'!$B$15,"")</f>
        <v>Assistente</v>
      </c>
      <c r="I10" s="18" t="str">
        <f>IF('[1]p3'!$C$15&lt;&gt;0,'[1]p3'!$C$15,"")</f>
        <v>I</v>
      </c>
      <c r="J10" s="53">
        <f>IF('[1]p3'!$F$15&lt;&gt;0,'[1]p3'!$F$15,"")</f>
        <v>40</v>
      </c>
      <c r="K10" s="50" t="str">
        <f>IF('[1]p3'!$G$15&lt;&gt;0,'[1]p3'!$G$15,"")</f>
        <v>DE</v>
      </c>
      <c r="L10" s="503" t="str">
        <f>T('[1]p3'!$H$15:$J$15)</f>
        <v>Docente em Estágio Probatório</v>
      </c>
      <c r="M10" s="504"/>
      <c r="N10" s="505"/>
      <c r="O10" s="19">
        <f>IF('[1]p3'!$D$15&lt;&gt;0,'[1]p3'!$D$15,"")</f>
        <v>38209</v>
      </c>
      <c r="P10" s="18" t="str">
        <f>IF('[1]p3'!$E$15&lt;&gt;0,'[1]p3'!$E$15,"")</f>
        <v>Concur.</v>
      </c>
      <c r="Q10" s="19">
        <f>IF('[1]p3'!$K$15&lt;&gt;0,'[1]p3'!$K$15,"")</f>
      </c>
      <c r="R10" s="49">
        <f>IF('[1]p3'!$L$15&lt;&gt;0,'[1]p3'!$L$15,"")</f>
      </c>
      <c r="S10" s="21" t="str">
        <f>IF('[1]p3'!$L$13&lt;&gt;0,'[1]p3'!$L$13,"")</f>
        <v>Afastado</v>
      </c>
    </row>
    <row r="11" spans="1:19" s="20" customFormat="1" ht="12.75">
      <c r="A11" s="21">
        <f>IF('[1]p4'!$C$13&gt;0,4,"")</f>
        <v>4</v>
      </c>
      <c r="B11" s="500" t="str">
        <f>T('[1]p4'!$C$13:$G$13)</f>
        <v>Amauri Araújo Cruz</v>
      </c>
      <c r="C11" s="501" t="s">
        <v>182</v>
      </c>
      <c r="D11" s="501" t="s">
        <v>182</v>
      </c>
      <c r="E11" s="502" t="s">
        <v>182</v>
      </c>
      <c r="F11" s="21" t="str">
        <f>IF('[1]p4'!$J$13&gt;0,'[1]p4'!$J$13,"")</f>
        <v>0333086</v>
      </c>
      <c r="G11" s="17" t="str">
        <f>IF('[1]p4'!$A$15&lt;&gt;0,'[1]p4'!$A$15,"")</f>
        <v>Especialista</v>
      </c>
      <c r="H11" s="17" t="str">
        <f>IF('[1]p4'!$B$15&lt;&gt;0,'[1]p4'!$B$15,"")</f>
        <v>Adjunto</v>
      </c>
      <c r="I11" s="18" t="str">
        <f>IF('[1]p4'!$C$15&lt;&gt;0,'[1]p4'!$C$15,"")</f>
        <v>IV</v>
      </c>
      <c r="J11" s="53">
        <f>IF('[1]p4'!$F$15&lt;&gt;0,'[1]p4'!$F$15,"")</f>
        <v>40</v>
      </c>
      <c r="K11" s="50" t="str">
        <f>IF('[1]p4'!$G$15&lt;&gt;0,'[1]p4'!$G$15,"")</f>
        <v>DE</v>
      </c>
      <c r="L11" s="503" t="str">
        <f>T('[1]p4'!$H$15:$J$15)</f>
        <v>Docente do Quadro Efetivo</v>
      </c>
      <c r="M11" s="504"/>
      <c r="N11" s="505"/>
      <c r="O11" s="19">
        <f>IF('[1]p4'!$D$15&lt;&gt;0,'[1]p4'!$D$15,"")</f>
        <v>29082</v>
      </c>
      <c r="P11" s="18" t="str">
        <f>IF('[1]p4'!$E$15&lt;&gt;0,'[1]p4'!$E$15,"")</f>
        <v>Concur.</v>
      </c>
      <c r="Q11" s="19">
        <f>IF('[1]p4'!$K$15&lt;&gt;0,'[1]p4'!$K$15,"")</f>
      </c>
      <c r="R11" s="49">
        <f>IF('[1]p4'!$L$15&lt;&gt;0,'[1]p4'!$L$15,"")</f>
      </c>
      <c r="S11" s="21" t="str">
        <f>IF('[1]p4'!$L$13&lt;&gt;0,'[1]p4'!$L$13,"")</f>
        <v>Ativa</v>
      </c>
    </row>
    <row r="12" spans="1:19" s="20" customFormat="1" ht="12.75">
      <c r="A12" s="21">
        <f>IF('[1]p5'!$C$13&gt;0,5,"")</f>
        <v>5</v>
      </c>
      <c r="B12" s="500" t="str">
        <f>T('[1]p5'!$C$13:$G$13)</f>
        <v>Ana Cristina Brandão da Rocha</v>
      </c>
      <c r="C12" s="501" t="s">
        <v>174</v>
      </c>
      <c r="D12" s="501" t="s">
        <v>174</v>
      </c>
      <c r="E12" s="502" t="s">
        <v>174</v>
      </c>
      <c r="F12" s="21" t="str">
        <f>IF('[1]p5'!$J$13&gt;0,'[1]p5'!$J$13,"")</f>
        <v>174074-6</v>
      </c>
      <c r="G12" s="17" t="str">
        <f>IF('[1]p5'!$A$15&lt;&gt;0,'[1]p5'!$A$15,"")</f>
        <v>Mestre</v>
      </c>
      <c r="H12" s="17" t="str">
        <f>IF('[1]p5'!$B$15&lt;&gt;0,'[1]p5'!$B$15,"")</f>
        <v>Assistente</v>
      </c>
      <c r="I12" s="18" t="str">
        <f>IF('[1]p5'!$C$15&lt;&gt;0,'[1]p5'!$C$15,"")</f>
        <v>I</v>
      </c>
      <c r="J12" s="53">
        <f>IF('[1]p5'!$F$15&lt;&gt;0,'[1]p5'!$F$15,"")</f>
        <v>40</v>
      </c>
      <c r="K12" s="50" t="str">
        <f>IF('[1]p5'!$G$15&lt;&gt;0,'[1]p5'!$G$15,"")</f>
        <v>DE</v>
      </c>
      <c r="L12" s="503" t="str">
        <f>T('[1]p5'!$H$15:$J$15)</f>
        <v>Docente em Estágio Probatório</v>
      </c>
      <c r="M12" s="504"/>
      <c r="N12" s="505"/>
      <c r="O12" s="19">
        <f>IF('[1]p5'!$D$15&lt;&gt;0,'[1]p5'!$D$15,"")</f>
        <v>40144</v>
      </c>
      <c r="P12" s="18" t="str">
        <f>IF('[1]p5'!$E$15&lt;&gt;0,'[1]p5'!$E$15,"")</f>
        <v>Concur.</v>
      </c>
      <c r="Q12" s="19">
        <f>IF('[1]p5'!$K$15&lt;&gt;0,'[1]p5'!$K$15,"")</f>
      </c>
      <c r="R12" s="49">
        <f>IF('[1]p5'!$L$15&lt;&gt;0,'[1]p5'!$L$15,"")</f>
      </c>
      <c r="S12" s="21" t="str">
        <f>IF('[1]p5'!$L$13&lt;&gt;0,'[1]p5'!$L$13,"")</f>
        <v>Ativa</v>
      </c>
    </row>
    <row r="13" spans="1:19" s="20" customFormat="1" ht="12.75">
      <c r="A13" s="21">
        <f>IF('[1]p6'!$C$13&gt;0,6,"")</f>
        <v>6</v>
      </c>
      <c r="B13" s="500" t="str">
        <f>T('[1]p6'!$C$13:$G$13)</f>
        <v>Angelo Roncalli Furtado de Holanda</v>
      </c>
      <c r="C13" s="501" t="s">
        <v>175</v>
      </c>
      <c r="D13" s="501" t="s">
        <v>175</v>
      </c>
      <c r="E13" s="502" t="s">
        <v>175</v>
      </c>
      <c r="F13" s="21" t="str">
        <f>IF('[1]p6'!$J$13&gt;0,'[1]p2'!$J$13,"")</f>
        <v>2327828-3</v>
      </c>
      <c r="G13" s="17" t="str">
        <f>IF('[1]p6'!$A$15&lt;&gt;0,'[1]p6'!$A$15,"")</f>
        <v>Doutor</v>
      </c>
      <c r="H13" s="17" t="str">
        <f>IF('[1]p6'!$B$15&lt;&gt;0,'[1]p6'!$B$15,"")</f>
        <v>Adjunto</v>
      </c>
      <c r="I13" s="18" t="str">
        <f>IF('[1]p6'!$C$15&lt;&gt;0,'[1]p6'!$C$15,"")</f>
        <v>I</v>
      </c>
      <c r="J13" s="53">
        <f>IF('[1]p6'!$F$15&lt;&gt;0,'[1]p6'!$F$15,"")</f>
        <v>40</v>
      </c>
      <c r="K13" s="50" t="str">
        <f>IF('[1]p6'!$G$15&lt;&gt;0,'[1]p6'!$G$15,"")</f>
        <v>DE</v>
      </c>
      <c r="L13" s="503" t="str">
        <f>T('[1]p6'!$H$15:$J$15)</f>
        <v>Docente do Quadro Efetivo</v>
      </c>
      <c r="M13" s="504"/>
      <c r="N13" s="505"/>
      <c r="O13" s="19">
        <f>IF('[1]p6'!$D$15&lt;&gt;0,'[1]p6'!$D$15,"")</f>
        <v>39678</v>
      </c>
      <c r="P13" s="18" t="str">
        <f>IF('[1]p6'!$E$15&lt;&gt;0,'[1]p6'!$E$15,"")</f>
        <v>Remoção</v>
      </c>
      <c r="Q13" s="19">
        <f>IF('[1]p6'!$K$15&lt;&gt;0,'[1]p6'!$K$15,"")</f>
      </c>
      <c r="R13" s="49">
        <f>IF('[1]p6'!$L$15&lt;&gt;0,'[1]p6'!$L$15,"")</f>
      </c>
      <c r="S13" s="21" t="str">
        <f>IF('[1]p6'!$L$13&lt;&gt;0,'[1]p6'!$L$13,"")</f>
        <v>Ativa</v>
      </c>
    </row>
    <row r="14" spans="1:19" s="20" customFormat="1" ht="12.75">
      <c r="A14" s="21">
        <f>IF('[1]p7'!$C$13&gt;0,7,"")</f>
        <v>7</v>
      </c>
      <c r="B14" s="500" t="str">
        <f>T('[1]p7'!$C$13:$G$13)</f>
        <v>Antônio José da Silva</v>
      </c>
      <c r="C14" s="501" t="s">
        <v>183</v>
      </c>
      <c r="D14" s="501" t="s">
        <v>183</v>
      </c>
      <c r="E14" s="502" t="s">
        <v>183</v>
      </c>
      <c r="F14" s="21" t="str">
        <f>IF('[1]p7'!$J$13&gt;0,'[1]p7'!$J$13,"")</f>
        <v>0336520-2</v>
      </c>
      <c r="G14" s="17" t="str">
        <f>IF('[1]p7'!$A$15&lt;&gt;0,'[1]p7'!$A$15,"")</f>
        <v>Doutor</v>
      </c>
      <c r="H14" s="17" t="str">
        <f>IF('[1]p7'!$B$15&lt;&gt;0,'[1]p7'!$B$15,"")</f>
        <v>Associado</v>
      </c>
      <c r="I14" s="18" t="str">
        <f>IF('[1]p7'!$C$15&lt;&gt;0,'[1]p7'!$C$15,"")</f>
        <v>II</v>
      </c>
      <c r="J14" s="53">
        <f>IF('[1]p7'!$F$15&lt;&gt;0,'[1]p7'!$F$15,"")</f>
        <v>40</v>
      </c>
      <c r="K14" s="50" t="str">
        <f>IF('[1]p7'!$G$15&lt;&gt;0,'[1]p7'!$G$15,"")</f>
        <v>DE</v>
      </c>
      <c r="L14" s="503" t="str">
        <f>T('[1]p7'!$H$15:$J$15)</f>
        <v>Docente do Quadro Efetivo</v>
      </c>
      <c r="M14" s="504"/>
      <c r="N14" s="505"/>
      <c r="O14" s="19">
        <f>IF('[1]p7'!$D$15&lt;&gt;0,'[1]p7'!$D$15,"")</f>
        <v>31168</v>
      </c>
      <c r="P14" s="18" t="str">
        <f>IF('[1]p7'!$E$15&lt;&gt;0,'[1]p7'!$E$15,"")</f>
        <v>Concur.</v>
      </c>
      <c r="Q14" s="19">
        <f>IF('[1]p7'!$K$15&lt;&gt;0,'[1]p7'!$K$15,"")</f>
      </c>
      <c r="R14" s="49">
        <f>IF('[1]p7'!$L$15&lt;&gt;0,'[1]p7'!$L$15,"")</f>
      </c>
      <c r="S14" s="21" t="str">
        <f>IF('[1]p7'!$L$13&lt;&gt;0,'[1]p7'!$L$13,"")</f>
        <v>Ativa</v>
      </c>
    </row>
    <row r="15" spans="1:19" s="20" customFormat="1" ht="12.75">
      <c r="A15" s="21">
        <f>IF('[1]p8'!$C$13&gt;0,8,"")</f>
        <v>8</v>
      </c>
      <c r="B15" s="500" t="str">
        <f>T('[1]p8'!$C$13:$G$13)</f>
        <v>Antônio Pereira Brandão Júnior</v>
      </c>
      <c r="C15" s="501" t="s">
        <v>184</v>
      </c>
      <c r="D15" s="501" t="s">
        <v>184</v>
      </c>
      <c r="E15" s="502" t="s">
        <v>184</v>
      </c>
      <c r="F15" s="21" t="str">
        <f>IF('[1]p8'!$J$13&gt;0,'[1]p8'!$J$13,"")</f>
        <v>2224264-1</v>
      </c>
      <c r="G15" s="17" t="str">
        <f>IF('[1]p8'!$A$15&lt;&gt;0,'[1]p8'!$A$15,"")</f>
        <v>Doutor</v>
      </c>
      <c r="H15" s="17" t="str">
        <f>IF('[1]p8'!$B$15&lt;&gt;0,'[1]p8'!$B$15,"")</f>
        <v>Adjunto</v>
      </c>
      <c r="I15" s="18" t="str">
        <f>IF('[1]p8'!$C$15&lt;&gt;0,'[1]p8'!$C$15,"")</f>
        <v>I</v>
      </c>
      <c r="J15" s="53">
        <f>IF('[1]p8'!$F$15&lt;&gt;0,'[1]p8'!$F$15,"")</f>
        <v>40</v>
      </c>
      <c r="K15" s="50" t="str">
        <f>IF('[1]p8'!$G$15&lt;&gt;0,'[1]p8'!$G$15,"")</f>
        <v>DE</v>
      </c>
      <c r="L15" s="503" t="str">
        <f>T('[1]p8'!$H$15:$J$15)</f>
        <v>Docente do Quadro Efetivo</v>
      </c>
      <c r="M15" s="504"/>
      <c r="N15" s="505"/>
      <c r="O15" s="19">
        <f>IF('[1]p8'!$D$15&lt;&gt;0,'[1]p8'!$D$15,"")</f>
        <v>36004</v>
      </c>
      <c r="P15" s="18" t="str">
        <f>IF('[1]p8'!$E$15&lt;&gt;0,'[1]p8'!$E$15,"")</f>
        <v>Concur.</v>
      </c>
      <c r="Q15" s="19">
        <f>IF('[1]p8'!$K$15&lt;&gt;0,'[1]p8'!$K$15,"")</f>
      </c>
      <c r="R15" s="49">
        <f>IF('[1]p8'!$L$15&lt;&gt;0,'[1]p8'!$L$15,"")</f>
      </c>
      <c r="S15" s="21" t="str">
        <f>IF('[1]p8'!$L$13&lt;&gt;0,'[1]p8'!$L$13,"")</f>
        <v>Ativa</v>
      </c>
    </row>
    <row r="16" spans="1:19" s="20" customFormat="1" ht="12.75">
      <c r="A16" s="21">
        <f>IF('[1]p9'!$C$13&gt;0,9,"")</f>
        <v>9</v>
      </c>
      <c r="B16" s="500" t="str">
        <f>T('[1]p9'!$C$13:$G$13)</f>
        <v>Aparecido Jesuino de Souza</v>
      </c>
      <c r="C16" s="501" t="s">
        <v>185</v>
      </c>
      <c r="D16" s="501" t="s">
        <v>185</v>
      </c>
      <c r="E16" s="502" t="s">
        <v>185</v>
      </c>
      <c r="F16" s="21" t="str">
        <f>IF('[1]p9'!$J$13&gt;0,'[1]p9'!$J$13,"")</f>
        <v>03350451</v>
      </c>
      <c r="G16" s="17" t="str">
        <f>IF('[1]p9'!$A$15&lt;&gt;0,'[1]p9'!$A$15,"")</f>
        <v>Doutor</v>
      </c>
      <c r="H16" s="17" t="str">
        <f>IF('[1]p9'!$B$15&lt;&gt;0,'[1]p9'!$B$15,"")</f>
        <v>Titular</v>
      </c>
      <c r="I16" s="18" t="str">
        <f>IF('[1]p9'!$C$15&lt;&gt;0,'[1]p9'!$C$15,"")</f>
        <v>Único</v>
      </c>
      <c r="J16" s="53">
        <f>IF('[1]p9'!$F$15&lt;&gt;0,'[1]p9'!$F$15,"")</f>
        <v>40</v>
      </c>
      <c r="K16" s="50" t="str">
        <f>IF('[1]p9'!$G$15&lt;&gt;0,'[1]p9'!$G$15,"")</f>
        <v>DE</v>
      </c>
      <c r="L16" s="503" t="str">
        <f>T('[1]p9'!$H$15:$J$15)</f>
        <v>Docente do Quadro Efetivo</v>
      </c>
      <c r="M16" s="504"/>
      <c r="N16" s="505"/>
      <c r="O16" s="19">
        <f>IF('[1]p9'!$D$15&lt;&gt;0,'[1]p9'!$D$15,"")</f>
        <v>30011</v>
      </c>
      <c r="P16" s="18" t="str">
        <f>IF('[1]p9'!$E$15&lt;&gt;0,'[1]p9'!$E$15,"")</f>
        <v>Concur.</v>
      </c>
      <c r="Q16" s="19">
        <f>IF('[1]p9'!$K$15&lt;&gt;0,'[1]p9'!$K$15,"")</f>
      </c>
      <c r="R16" s="49">
        <f>IF('[1]p9'!$L$15&lt;&gt;0,'[1]p9'!$L$15,"")</f>
      </c>
      <c r="S16" s="21" t="str">
        <f>IF('[1]p9'!$L$13&lt;&gt;0,'[1]p9'!$L$13,"")</f>
        <v>Ativa</v>
      </c>
    </row>
    <row r="17" spans="1:19" s="20" customFormat="1" ht="12.75">
      <c r="A17" s="21">
        <f>IF('[1]p10'!$C$13&gt;0,10,"")</f>
        <v>10</v>
      </c>
      <c r="B17" s="500" t="str">
        <f>T('[1]p10'!$C$13:$G$13)</f>
        <v>Areli Mesquita da Silva</v>
      </c>
      <c r="C17" s="501" t="s">
        <v>186</v>
      </c>
      <c r="D17" s="501" t="s">
        <v>186</v>
      </c>
      <c r="E17" s="502" t="s">
        <v>186</v>
      </c>
      <c r="F17" s="21" t="str">
        <f>IF('[1]p10'!$J$13&gt;0,'[1]p10'!$J$13,"")</f>
        <v>2580167-6</v>
      </c>
      <c r="G17" s="17" t="str">
        <f>IF('[1]p10'!$A$15&lt;&gt;0,'[1]p10'!$A$15,"")</f>
        <v>Mestre</v>
      </c>
      <c r="H17" s="17" t="str">
        <f>IF('[1]p10'!$B$15&lt;&gt;0,'[1]p10'!$B$15,"")</f>
        <v>Assistente</v>
      </c>
      <c r="I17" s="18" t="str">
        <f>IF('[1]p10'!$C$15&lt;&gt;0,'[1]p10'!$C$15,"")</f>
        <v>I</v>
      </c>
      <c r="J17" s="53">
        <f>IF('[1]p10'!$F$15&lt;&gt;0,'[1]p10'!$F$15,"")</f>
        <v>40</v>
      </c>
      <c r="K17" s="50" t="str">
        <f>IF('[1]p10'!$G$15&lt;&gt;0,'[1]p10'!$G$15,"")</f>
        <v>DE</v>
      </c>
      <c r="L17" s="503" t="str">
        <f>T('[1]p10'!$H$15:$J$15)</f>
        <v>Docente em Estágio Probatório</v>
      </c>
      <c r="M17" s="504"/>
      <c r="N17" s="505"/>
      <c r="O17" s="19">
        <f>IF('[1]p10'!$D$15&lt;&gt;0,'[1]p10'!$D$15,"")</f>
        <v>40050</v>
      </c>
      <c r="P17" s="18" t="str">
        <f>IF('[1]p10'!$E$15&lt;&gt;0,'[1]p10'!$E$15,"")</f>
        <v>Concur.</v>
      </c>
      <c r="Q17" s="19">
        <f>IF('[1]p10'!$K$15&lt;&gt;0,'[1]p10'!$K$15,"")</f>
      </c>
      <c r="R17" s="49">
        <f>IF('[1]p10'!$L$15&lt;&gt;0,'[1]p10'!$L$15,"")</f>
      </c>
      <c r="S17" s="21" t="str">
        <f>IF('[1]p10'!$L$13&lt;&gt;0,'[1]p10'!$L$13,"")</f>
        <v>Ativa</v>
      </c>
    </row>
    <row r="18" spans="1:19" s="20" customFormat="1" ht="12.75">
      <c r="A18" s="21">
        <f>IF('[1]p11'!$C$13&gt;0,11,"")</f>
        <v>11</v>
      </c>
      <c r="B18" s="500" t="str">
        <f>T('[1]p11'!$C$13:$G$13)</f>
        <v>Bráulio Maia Junior</v>
      </c>
      <c r="C18" s="501" t="s">
        <v>187</v>
      </c>
      <c r="D18" s="501" t="s">
        <v>187</v>
      </c>
      <c r="E18" s="502" t="s">
        <v>187</v>
      </c>
      <c r="F18" s="21" t="str">
        <f>IF('[1]p11'!$J$13&gt;0,'[1]p11'!$J$13,"")</f>
        <v>0333027-1</v>
      </c>
      <c r="G18" s="17" t="str">
        <f>IF('[1]p11'!$A$15&lt;&gt;0,'[1]p11'!$A$15,"")</f>
        <v>Doutor</v>
      </c>
      <c r="H18" s="17" t="str">
        <f>IF('[1]p11'!$B$15&lt;&gt;0,'[1]p11'!$B$15,"")</f>
        <v>Associado</v>
      </c>
      <c r="I18" s="18" t="str">
        <f>IF('[1]p11'!$C$15&lt;&gt;0,'[1]p11'!$C$15,"")</f>
        <v>II</v>
      </c>
      <c r="J18" s="53">
        <f>IF('[1]p11'!$F$15&lt;&gt;0,'[1]p11'!$F$15,"")</f>
        <v>40</v>
      </c>
      <c r="K18" s="50" t="str">
        <f>IF('[1]p11'!$G$15&lt;&gt;0,'[1]p11'!$G$15,"")</f>
        <v>DE</v>
      </c>
      <c r="L18" s="503" t="str">
        <f>T('[1]p11'!$H$15:$J$15)</f>
        <v>Docente do Quadro Efetivo</v>
      </c>
      <c r="M18" s="504"/>
      <c r="N18" s="505"/>
      <c r="O18" s="19">
        <f>IF('[1]p11'!$D$15&lt;&gt;0,'[1]p11'!$D$15,"")</f>
        <v>29082</v>
      </c>
      <c r="P18" s="18" t="str">
        <f>IF('[1]p11'!$E$15&lt;&gt;0,'[1]p11'!$E$15,"")</f>
        <v>Concur.</v>
      </c>
      <c r="Q18" s="19">
        <f>IF('[1]p11'!$K$15&lt;&gt;0,'[1]p11'!$K$15,"")</f>
      </c>
      <c r="R18" s="49">
        <f>IF('[1]p11'!$L$15&lt;&gt;0,'[1]p11'!$L$15,"")</f>
      </c>
      <c r="S18" s="21" t="str">
        <f>IF('[1]p11'!$L$13&lt;&gt;0,'[1]p11'!$L$13,"")</f>
        <v>Ativa</v>
      </c>
    </row>
    <row r="19" spans="1:19" s="20" customFormat="1" ht="12.75">
      <c r="A19" s="21">
        <f>IF('[1]p12'!$C$13&gt;0,12,"")</f>
        <v>12</v>
      </c>
      <c r="B19" s="500" t="str">
        <f>T('[1]p12'!$C$13:$G$13)</f>
        <v>Claudianor Oliveira Alves</v>
      </c>
      <c r="C19" s="501" t="s">
        <v>189</v>
      </c>
      <c r="D19" s="501" t="s">
        <v>189</v>
      </c>
      <c r="E19" s="502" t="s">
        <v>189</v>
      </c>
      <c r="F19" s="21" t="str">
        <f>IF('[1]p12'!$J$13&gt;0,'[1]p12'!$J$13,"")</f>
        <v>6338063</v>
      </c>
      <c r="G19" s="17" t="str">
        <f>IF('[1]p12'!$A$15&lt;&gt;0,'[1]p12'!$A$15,"")</f>
        <v>Doutor</v>
      </c>
      <c r="H19" s="17" t="str">
        <f>IF('[1]p12'!$B$15&lt;&gt;0,'[1]p12'!$B$15,"")</f>
        <v>Titular</v>
      </c>
      <c r="I19" s="18" t="str">
        <f>IF('[1]p12'!$C$15&lt;&gt;0,'[1]p12'!$C$15,"")</f>
        <v>Único</v>
      </c>
      <c r="J19" s="53">
        <f>IF('[1]p12'!$F$15&lt;&gt;0,'[1]p12'!$F$15,"")</f>
        <v>40</v>
      </c>
      <c r="K19" s="50" t="str">
        <f>IF('[1]p12'!$G$15&lt;&gt;0,'[1]p12'!$G$15,"")</f>
        <v>DE</v>
      </c>
      <c r="L19" s="503" t="str">
        <f>T('[1]p12'!$H$15:$J$15)</f>
        <v>Docente do Quadro Efetivo</v>
      </c>
      <c r="M19" s="504"/>
      <c r="N19" s="505"/>
      <c r="O19" s="19">
        <f>IF('[1]p12'!$D$15&lt;&gt;0,'[1]p12'!$D$15,"")</f>
        <v>33482</v>
      </c>
      <c r="P19" s="18" t="str">
        <f>IF('[1]p12'!$E$15&lt;&gt;0,'[1]p12'!$E$15,"")</f>
        <v>Concur.</v>
      </c>
      <c r="Q19" s="19">
        <f>IF('[1]p12'!$K$15&lt;&gt;0,'[1]p12'!$K$15,"")</f>
      </c>
      <c r="R19" s="49">
        <f>IF('[1]p12'!$L$15&lt;&gt;0,'[1]p12'!$L$15,"")</f>
      </c>
      <c r="S19" s="21" t="str">
        <f>IF('[1]p12'!$L$13&lt;&gt;0,'[1]p12'!$L$13,"")</f>
        <v>Ativa</v>
      </c>
    </row>
    <row r="20" spans="1:19" s="20" customFormat="1" ht="12.75">
      <c r="A20" s="21">
        <f>IF('[1]p13'!$C$13&gt;0,13,"")</f>
        <v>13</v>
      </c>
      <c r="B20" s="500" t="str">
        <f>T('[1]p13'!$C$13:$G$13)</f>
        <v>Daniel Cordeiro de Morais Filho</v>
      </c>
      <c r="C20" s="501" t="s">
        <v>190</v>
      </c>
      <c r="D20" s="501" t="s">
        <v>190</v>
      </c>
      <c r="E20" s="502" t="s">
        <v>190</v>
      </c>
      <c r="F20" s="21" t="str">
        <f>IF('[1]p13'!$J$13&gt;0,'[1]p13'!$J$13,"")</f>
        <v>0336979-1</v>
      </c>
      <c r="G20" s="17" t="str">
        <f>IF('[1]p13'!$A$15&lt;&gt;0,'[1]p13'!$A$15,"")</f>
        <v>Doutor</v>
      </c>
      <c r="H20" s="17" t="str">
        <f>IF('[1]p13'!$B$15&lt;&gt;0,'[1]p13'!$B$15,"")</f>
        <v>Titular</v>
      </c>
      <c r="I20" s="18" t="str">
        <f>IF('[1]p13'!$C$15&lt;&gt;0,'[1]p13'!$C$15,"")</f>
        <v>Único</v>
      </c>
      <c r="J20" s="53">
        <f>IF('[1]p13'!$F$15&lt;&gt;0,'[1]p13'!$F$15,"")</f>
        <v>40</v>
      </c>
      <c r="K20" s="50" t="str">
        <f>IF('[1]p13'!$G$15&lt;&gt;0,'[1]p13'!$G$15,"")</f>
        <v>DE</v>
      </c>
      <c r="L20" s="503" t="str">
        <f>T('[1]p13'!$H$15:$J$15)</f>
        <v>Docente do Quadro Efetivo</v>
      </c>
      <c r="M20" s="504"/>
      <c r="N20" s="505"/>
      <c r="O20" s="19">
        <f>IF('[1]p13'!$D$15&lt;&gt;0,'[1]p13'!$D$15,"")</f>
        <v>31625</v>
      </c>
      <c r="P20" s="18" t="str">
        <f>IF('[1]p13'!$E$15&lt;&gt;0,'[1]p13'!$E$15,"")</f>
        <v>Concur.</v>
      </c>
      <c r="Q20" s="19">
        <f>IF('[1]p13'!$K$15&lt;&gt;0,'[1]p13'!$K$15,"")</f>
      </c>
      <c r="R20" s="49">
        <f>IF('[1]p13'!$L$15&lt;&gt;0,'[1]p13'!$L$15,"")</f>
      </c>
      <c r="S20" s="21" t="str">
        <f>IF('[1]p13'!$L$13&lt;&gt;0,'[1]p13'!$L$13,"")</f>
        <v>Ativa</v>
      </c>
    </row>
    <row r="21" spans="1:19" s="20" customFormat="1" ht="12.75">
      <c r="A21" s="21">
        <f>IF('[1]p14'!$C$13&gt;0,14,"")</f>
        <v>14</v>
      </c>
      <c r="B21" s="500" t="str">
        <f>T('[1]p14'!$C$13:$G$13)</f>
        <v>Diogo de Santana Germano</v>
      </c>
      <c r="C21" s="501" t="s">
        <v>191</v>
      </c>
      <c r="D21" s="501" t="s">
        <v>191</v>
      </c>
      <c r="E21" s="502" t="s">
        <v>191</v>
      </c>
      <c r="F21" s="21" t="str">
        <f>IF('[1]p14'!$J$13&gt;0,'[1]p14'!$J$13,"")</f>
        <v>1719882</v>
      </c>
      <c r="G21" s="17" t="str">
        <f>IF('[1]p14'!$A$15&lt;&gt;0,'[1]p14'!$A$15,"")</f>
        <v>Mestre</v>
      </c>
      <c r="H21" s="17" t="str">
        <f>IF('[1]p14'!$B$15&lt;&gt;0,'[1]p14'!$B$15,"")</f>
        <v>Assistente</v>
      </c>
      <c r="I21" s="18" t="str">
        <f>IF('[1]p14'!$C$15&lt;&gt;0,'[1]p14'!$C$15,"")</f>
        <v>I</v>
      </c>
      <c r="J21" s="53">
        <f>IF('[1]p14'!$F$15&lt;&gt;0,'[1]p14'!$F$15,"")</f>
        <v>40</v>
      </c>
      <c r="K21" s="50" t="str">
        <f>IF('[1]p14'!$G$15&lt;&gt;0,'[1]p14'!$G$15,"")</f>
        <v>DE</v>
      </c>
      <c r="L21" s="503" t="str">
        <f>T('[1]p14'!$H$15:$J$15)</f>
        <v>Docente em Estágio Probatório</v>
      </c>
      <c r="M21" s="504"/>
      <c r="N21" s="505"/>
      <c r="O21" s="19">
        <f>IF('[1]p14'!$D$15&lt;&gt;0,'[1]p14'!$D$15,"")</f>
        <v>40140</v>
      </c>
      <c r="P21" s="18" t="str">
        <f>IF('[1]p14'!$E$15&lt;&gt;0,'[1]p14'!$E$15,"")</f>
        <v>Concur.</v>
      </c>
      <c r="Q21" s="19">
        <f>IF('[1]p14'!$K$15&lt;&gt;0,'[1]p14'!$K$15,"")</f>
      </c>
      <c r="R21" s="49">
        <f>IF('[1]p14'!$L$15&lt;&gt;0,'[1]p14'!$L$15,"")</f>
      </c>
      <c r="S21" s="21" t="str">
        <f>IF('[1]p14'!$L$13&lt;&gt;0,'[1]p14'!$L$13,"")</f>
        <v>Ativa</v>
      </c>
    </row>
    <row r="22" spans="1:19" s="20" customFormat="1" ht="12.75">
      <c r="A22" s="21">
        <f>IF('[1]p15'!$C$13&gt;0,15,"")</f>
        <v>15</v>
      </c>
      <c r="B22" s="500" t="str">
        <f>T('[1]p15'!$C$13:$G$13)</f>
        <v>Diogo Diniz Pereira da Silva e Silva</v>
      </c>
      <c r="C22" s="501" t="s">
        <v>176</v>
      </c>
      <c r="D22" s="501" t="s">
        <v>176</v>
      </c>
      <c r="E22" s="502" t="s">
        <v>176</v>
      </c>
      <c r="F22" s="21" t="str">
        <f>IF('[1]p15'!$J$13&gt;0,'[1]p15'!$J$13,"")</f>
        <v>1695294</v>
      </c>
      <c r="G22" s="17" t="str">
        <f>IF('[1]p15'!$A$15&lt;&gt;0,'[1]p15'!$A$15,"")</f>
        <v>Mestre</v>
      </c>
      <c r="H22" s="17" t="str">
        <f>IF('[1]p15'!$B$15&lt;&gt;0,'[1]p15'!$B$15,"")</f>
        <v>Assistente</v>
      </c>
      <c r="I22" s="18" t="str">
        <f>IF('[1]p15'!$C$15&lt;&gt;0,'[1]p15'!$C$15,"")</f>
        <v>I</v>
      </c>
      <c r="J22" s="53">
        <f>IF('[1]p15'!$F$15&lt;&gt;0,'[1]p15'!$F$15,"")</f>
        <v>40</v>
      </c>
      <c r="K22" s="50" t="str">
        <f>IF('[1]p15'!$G$15&lt;&gt;0,'[1]p15'!$G$15,"")</f>
        <v>DE</v>
      </c>
      <c r="L22" s="503" t="str">
        <f>T('[1]p15'!$H$15:$J$15)</f>
        <v>Docente em Estágio Probatório</v>
      </c>
      <c r="M22" s="504"/>
      <c r="N22" s="505"/>
      <c r="O22" s="19">
        <f>IF('[1]p15'!$D$15&lt;&gt;0,'[1]p15'!$D$15,"")</f>
        <v>39905</v>
      </c>
      <c r="P22" s="18" t="str">
        <f>IF('[1]p15'!$E$15&lt;&gt;0,'[1]p15'!$E$15,"")</f>
        <v>Concur.</v>
      </c>
      <c r="Q22" s="19">
        <f>IF('[1]p15'!$K$15&lt;&gt;0,'[1]p15'!$K$15,"")</f>
      </c>
      <c r="R22" s="49">
        <f>IF('[1]p15'!$L$15&lt;&gt;0,'[1]p15'!$L$15,"")</f>
      </c>
      <c r="S22" s="21" t="str">
        <f>IF('[1]p16'!$L$13&lt;&gt;0,'[1]p16'!$L$13,"")</f>
        <v>Ativa</v>
      </c>
    </row>
    <row r="23" spans="1:19" s="20" customFormat="1" ht="12.75">
      <c r="A23" s="21">
        <f>IF('[1]p16'!$C$13&gt;0,16,"")</f>
        <v>16</v>
      </c>
      <c r="B23" s="500" t="str">
        <f>T('[1]p16'!$C$13:$G$13)</f>
        <v>Fernanda Ester Camillo Camargo</v>
      </c>
      <c r="C23" s="501" t="s">
        <v>176</v>
      </c>
      <c r="D23" s="501" t="s">
        <v>176</v>
      </c>
      <c r="E23" s="502" t="s">
        <v>176</v>
      </c>
      <c r="F23" s="21" t="str">
        <f>IF('[1]p16'!$J$13&gt;0,'[1]p16'!$J$13,"")</f>
        <v>1579806</v>
      </c>
      <c r="G23" s="17" t="str">
        <f>IF('[1]p16'!$A$15&lt;&gt;0,'[1]p16'!$A$15,"")</f>
        <v>Doutor</v>
      </c>
      <c r="H23" s="17" t="str">
        <f>IF('[1]p16'!$B$15&lt;&gt;0,'[1]p16'!$B$15,"")</f>
        <v>Adjunto</v>
      </c>
      <c r="I23" s="18" t="str">
        <f>IF('[1]p16'!$C$15&lt;&gt;0,'[1]p16'!$C$15,"")</f>
        <v>I</v>
      </c>
      <c r="J23" s="53">
        <f>IF('[1]p16'!$F$15&lt;&gt;0,'[1]p16'!$F$15,"")</f>
        <v>40</v>
      </c>
      <c r="K23" s="50" t="str">
        <f>IF('[1]p16'!$G$15&lt;&gt;0,'[1]p16'!$G$15,"")</f>
        <v>DE</v>
      </c>
      <c r="L23" s="503" t="str">
        <f>T('[1]p16'!$H$15:$J$15)</f>
        <v>Docente em Estágio Probatório</v>
      </c>
      <c r="M23" s="504"/>
      <c r="N23" s="505"/>
      <c r="O23" s="19">
        <f>IF('[1]p16'!$D$15&lt;&gt;0,'[1]p16'!$D$15,"")</f>
        <v>39836</v>
      </c>
      <c r="P23" s="18" t="str">
        <f>IF('[1]p16'!$E$15&lt;&gt;0,'[1]p16'!$E$15,"")</f>
        <v>Concur.</v>
      </c>
      <c r="Q23" s="19">
        <f>IF('[1]p16'!$K$15&lt;&gt;0,'[1]p16'!$K$15,"")</f>
      </c>
      <c r="R23" s="49">
        <f>IF('[1]p16'!$L$15&lt;&gt;0,'[1]p16'!$L$15,"")</f>
      </c>
      <c r="S23" s="21" t="str">
        <f>IF('[1]p16'!$L$13&lt;&gt;0,'[1]p16'!$L$13,"")</f>
        <v>Ativa</v>
      </c>
    </row>
    <row r="24" spans="1:19" s="20" customFormat="1" ht="12.75">
      <c r="A24" s="21">
        <f>IF('[1]p17'!$C$13&gt;0,17,"")</f>
        <v>17</v>
      </c>
      <c r="B24" s="500" t="str">
        <f>T('[1]p17'!$C$13:$G$13)</f>
        <v>Florence Ayres Campello de Oliveira</v>
      </c>
      <c r="C24" s="501" t="s">
        <v>193</v>
      </c>
      <c r="D24" s="501" t="s">
        <v>193</v>
      </c>
      <c r="E24" s="502" t="s">
        <v>193</v>
      </c>
      <c r="F24" s="21" t="str">
        <f>IF('[1]p17'!$J$13&gt;0,'[1]p17'!$J$13,"")</f>
        <v>0332624-0</v>
      </c>
      <c r="G24" s="17" t="str">
        <f>IF('[1]p17'!$A$15&lt;&gt;0,'[1]p17'!$A$15,"")</f>
        <v>Mestre</v>
      </c>
      <c r="H24" s="17" t="str">
        <f>IF('[1]p17'!$B$15&lt;&gt;0,'[1]p17'!$B$15,"")</f>
        <v>Adjunto</v>
      </c>
      <c r="I24" s="18" t="str">
        <f>IF('[1]p17'!$C$15&lt;&gt;0,'[1]p17'!$C$15,"")</f>
        <v>IV</v>
      </c>
      <c r="J24" s="53">
        <f>IF('[1]p17'!$F$15&lt;&gt;0,'[1]p17'!$F$15,"")</f>
        <v>40</v>
      </c>
      <c r="K24" s="50" t="str">
        <f>IF('[1]p17'!$G$15&lt;&gt;0,'[1]p17'!$G$15,"")</f>
        <v>DE</v>
      </c>
      <c r="L24" s="503" t="str">
        <f>T('[1]p17'!$H$15:$J$15)</f>
        <v>Docente do Quadro Efetivo</v>
      </c>
      <c r="M24" s="504"/>
      <c r="N24" s="505"/>
      <c r="O24" s="19">
        <f>IF('[1]p17'!$D$15&lt;&gt;0,'[1]p17'!$D$15,"")</f>
        <v>28929</v>
      </c>
      <c r="P24" s="18" t="str">
        <f>IF('[1]p17'!$E$15&lt;&gt;0,'[1]p17'!$E$15,"")</f>
        <v>Concur.</v>
      </c>
      <c r="Q24" s="19">
        <f>IF('[1]p17'!$K$15&lt;&gt;0,'[1]p17'!$K$15,"")</f>
        <v>40235</v>
      </c>
      <c r="R24" s="49" t="str">
        <f>IF('[1]p17'!$L$15&lt;&gt;0,'[1]p17'!$L$15,"")</f>
        <v>Aposent.</v>
      </c>
      <c r="S24" s="21" t="str">
        <f>IF('[1]p17'!$L$13&lt;&gt;0,'[1]p17'!$L$13,"")</f>
        <v>Ativa</v>
      </c>
    </row>
    <row r="25" spans="1:19" s="20" customFormat="1" ht="12.75">
      <c r="A25" s="21">
        <f>IF('[1]p18'!$C$13&gt;0,18,"")</f>
        <v>18</v>
      </c>
      <c r="B25" s="500" t="str">
        <f>T('[1]p18'!$C$13:$G$13)</f>
        <v>Francisco Antônio Morais de Souza</v>
      </c>
      <c r="C25" s="501" t="s">
        <v>194</v>
      </c>
      <c r="D25" s="501" t="s">
        <v>194</v>
      </c>
      <c r="E25" s="502" t="s">
        <v>194</v>
      </c>
      <c r="F25" s="21" t="str">
        <f>IF('[1]p18'!$J$13&gt;0,'[1]p18'!$J$13,"")</f>
        <v>0335559-4</v>
      </c>
      <c r="G25" s="17" t="str">
        <f>IF('[1]p18'!$A$15&lt;&gt;0,'[1]p18'!$A$15,"")</f>
        <v>Doutor</v>
      </c>
      <c r="H25" s="17" t="str">
        <f>IF('[1]p18'!$B$15&lt;&gt;0,'[1]p18'!$B$15,"")</f>
        <v>Associado</v>
      </c>
      <c r="I25" s="18" t="str">
        <f>IF('[1]p18'!$C$15&lt;&gt;0,'[1]p18'!$C$15,"")</f>
        <v>I</v>
      </c>
      <c r="J25" s="53">
        <f>IF('[1]p18'!$F$15&lt;&gt;0,'[1]p18'!$F$15,"")</f>
        <v>40</v>
      </c>
      <c r="K25" s="50" t="str">
        <f>IF('[1]p18'!$G$15&lt;&gt;0,'[1]p18'!$G$15,"")</f>
        <v>DE</v>
      </c>
      <c r="L25" s="503" t="str">
        <f>T('[1]p18'!$H$15:$J$15)</f>
        <v>Docente do Quadro Efetivo</v>
      </c>
      <c r="M25" s="504"/>
      <c r="N25" s="505"/>
      <c r="O25" s="19">
        <f>IF('[1]p18'!$D$15&lt;&gt;0,'[1]p18'!$D$15,"")</f>
        <v>30372</v>
      </c>
      <c r="P25" s="18" t="str">
        <f>IF('[1]p18'!$E$15&lt;&gt;0,'[1]p18'!$E$15,"")</f>
        <v>Concur.</v>
      </c>
      <c r="Q25" s="19">
        <f>IF('[1]p18'!$K$15&lt;&gt;0,'[1]p18'!$K$15,"")</f>
      </c>
      <c r="R25" s="49">
        <f>IF('[1]p18'!$L$15&lt;&gt;0,'[1]p18'!$L$15,"")</f>
      </c>
      <c r="S25" s="21" t="str">
        <f>IF('[1]p18'!$L$13&lt;&gt;0,'[1]p18'!$L$13,"")</f>
        <v>Ativa</v>
      </c>
    </row>
    <row r="26" spans="1:19" s="20" customFormat="1" ht="12.75">
      <c r="A26" s="21">
        <f>IF('[1]p19'!$C$13&gt;0,19,"")</f>
        <v>19</v>
      </c>
      <c r="B26" s="500" t="str">
        <f>T('[1]p19'!$C$13:$G$13)</f>
        <v>Francisco Júlio Sobreira de A. Corrêa</v>
      </c>
      <c r="C26" s="501" t="s">
        <v>195</v>
      </c>
      <c r="D26" s="501" t="s">
        <v>195</v>
      </c>
      <c r="E26" s="502" t="s">
        <v>195</v>
      </c>
      <c r="F26" s="21" t="str">
        <f>IF('[1]p19'!$J$13&gt;0,'[1]p19'!$J$13,"")</f>
        <v>6330863</v>
      </c>
      <c r="G26" s="17" t="str">
        <f>IF('[1]p19'!$A$15&lt;&gt;0,'[1]p19'!$A$15,"")</f>
        <v>Doutor</v>
      </c>
      <c r="H26" s="17" t="str">
        <f>IF('[1]p19'!$B$15&lt;&gt;0,'[1]p19'!$B$15,"")</f>
        <v>Associado</v>
      </c>
      <c r="I26" s="18" t="str">
        <f>IF('[1]p19'!$C$15&lt;&gt;0,'[1]p19'!$C$15,"")</f>
        <v>I</v>
      </c>
      <c r="J26" s="53">
        <f>IF('[1]p19'!$F$15&lt;&gt;0,'[1]p19'!$F$15,"")</f>
        <v>40</v>
      </c>
      <c r="K26" s="50" t="str">
        <f>IF('[1]p19'!$G$15&lt;&gt;0,'[1]p19'!$G$15,"")</f>
        <v>DE</v>
      </c>
      <c r="L26" s="503" t="str">
        <f>T('[1]p19'!$H$15:$J$15)</f>
        <v>Docente do Quadro Efetivo</v>
      </c>
      <c r="M26" s="504"/>
      <c r="N26" s="505"/>
      <c r="O26" s="19">
        <f>IF('[1]p19'!$D$15&lt;&gt;0,'[1]p19'!$D$15,"")</f>
        <v>39372</v>
      </c>
      <c r="P26" s="18" t="str">
        <f>IF('[1]p19'!$E$15&lt;&gt;0,'[1]p10'!$E$15,"")</f>
        <v>Concur.</v>
      </c>
      <c r="Q26" s="19">
        <f>IF('[1]p19'!$K$15&lt;&gt;0,'[1]p19'!$K$15,"")</f>
      </c>
      <c r="R26" s="49">
        <f>IF('[1]p19'!$L$15&lt;&gt;0,'[1]p10'!$L$15,"")</f>
      </c>
      <c r="S26" s="21" t="str">
        <f>IF('[1]p19'!$L$13&lt;&gt;0,'[1]p19'!$L$13,"")</f>
        <v>Ativa</v>
      </c>
    </row>
    <row r="27" spans="1:19" s="20" customFormat="1" ht="12.75">
      <c r="A27" s="21">
        <f>IF('[1]p20'!$C$13&gt;0,20,"")</f>
        <v>20</v>
      </c>
      <c r="B27" s="500" t="str">
        <f>T('[1]p20'!$C$13:$G$13)</f>
        <v>Gilberto da Silva Matos</v>
      </c>
      <c r="C27" s="501" t="s">
        <v>195</v>
      </c>
      <c r="D27" s="501" t="s">
        <v>195</v>
      </c>
      <c r="E27" s="502" t="s">
        <v>195</v>
      </c>
      <c r="F27" s="21" t="str">
        <f>IF('[1]p20'!$J$13&gt;0,'[1]p20'!$J$13,"")</f>
        <v>1350510-4</v>
      </c>
      <c r="G27" s="17" t="str">
        <f>IF('[1]p20'!$A$15&lt;&gt;0,'[1]p20'!$A$15,"")</f>
        <v>Doutor</v>
      </c>
      <c r="H27" s="17" t="str">
        <f>IF('[1]p20'!$B$15&lt;&gt;0,'[1]p20'!$B$15,"")</f>
        <v>Adjunto</v>
      </c>
      <c r="I27" s="18" t="str">
        <f>IF('[1]p20'!$C$15&lt;&gt;0,'[1]p20'!$C$15,"")</f>
        <v>I</v>
      </c>
      <c r="J27" s="53">
        <f>IF('[1]p20'!$F$15&lt;&gt;0,'[1]p20'!$F$15,"")</f>
        <v>40</v>
      </c>
      <c r="K27" s="50" t="str">
        <f>IF('[1]p20'!$G$15&lt;&gt;0,'[1]p20'!$G$15,"")</f>
        <v>DE</v>
      </c>
      <c r="L27" s="503" t="str">
        <f>T('[1]p20'!$H$15:$J$15)</f>
        <v>Docente do Quadro Efetivo</v>
      </c>
      <c r="M27" s="504"/>
      <c r="N27" s="505"/>
      <c r="O27" s="19" t="str">
        <f>IF('[1]p20'!$D$15&lt;&gt;0,'[1]p20'!$D$15,"")</f>
        <v>25/04/02</v>
      </c>
      <c r="P27" s="18" t="str">
        <f>IF('[1]p20'!$E$15&lt;&gt;0,'[1]p10'!$E$15,"")</f>
        <v>Concur.</v>
      </c>
      <c r="Q27" s="19">
        <f>IF('[1]p20'!$K$15&lt;&gt;0,'[1]p20'!$K$15,"")</f>
      </c>
      <c r="R27" s="49">
        <f>IF('[1]p20'!$L$15&lt;&gt;0,'[1]p10'!$L$15,"")</f>
      </c>
      <c r="S27" s="21" t="str">
        <f>IF('[1]p20'!$L$13&lt;&gt;0,'[1]p20'!$L$13,"")</f>
        <v>Ativa</v>
      </c>
    </row>
    <row r="28" spans="1:19" s="20" customFormat="1" ht="12.75">
      <c r="A28" s="21">
        <f>IF('[1]p21'!$C$13&gt;0,21,"")</f>
        <v>21</v>
      </c>
      <c r="B28" s="500" t="str">
        <f>T('[1]p21'!$C$13:$G$13)</f>
        <v>Henrique Fernandes de Lima</v>
      </c>
      <c r="C28" s="501" t="s">
        <v>196</v>
      </c>
      <c r="D28" s="501" t="s">
        <v>196</v>
      </c>
      <c r="E28" s="502" t="s">
        <v>196</v>
      </c>
      <c r="F28" s="21" t="str">
        <f>IF('[1]p21'!$J$13&gt;0,'[1]p21'!$J$13,"")</f>
        <v>1459040-7</v>
      </c>
      <c r="G28" s="17" t="str">
        <f>IF('[1]p21'!$A$15&lt;&gt;0,'[1]p21'!$A$15,"")</f>
        <v>Doutor</v>
      </c>
      <c r="H28" s="17" t="str">
        <f>IF('[1]p21'!$B$15&lt;&gt;0,'[1]p21'!$B$15,"")</f>
        <v>Adjunto</v>
      </c>
      <c r="I28" s="18" t="str">
        <f>IF('[1]p21'!$C$15&lt;&gt;0,'[1]p21'!$C$15,"")</f>
        <v>I</v>
      </c>
      <c r="J28" s="53">
        <f>IF('[1]p21'!$F$15&lt;&gt;0,'[1]p21'!$F$15,"")</f>
        <v>40</v>
      </c>
      <c r="K28" s="50" t="str">
        <f>IF('[1]p21'!$G$15&lt;&gt;0,'[1]p21'!$G$15,"")</f>
        <v>DE</v>
      </c>
      <c r="L28" s="503" t="str">
        <f>T('[1]p21'!$H$15:$J$15)</f>
        <v>Docente em Estágio Probatório</v>
      </c>
      <c r="M28" s="504"/>
      <c r="N28" s="505"/>
      <c r="O28" s="19">
        <f>IF('[1]p21'!$D$15&lt;&gt;0,'[1]p21'!$D$15,"")</f>
        <v>38175</v>
      </c>
      <c r="P28" s="18" t="str">
        <f>IF('[1]p21'!$E$15&lt;&gt;0,'[1]p21'!$E$15,"")</f>
        <v>Concur.</v>
      </c>
      <c r="Q28" s="19">
        <f>IF('[1]p21'!$K$15&lt;&gt;0,'[1]p21'!$K$15,"")</f>
      </c>
      <c r="R28" s="49">
        <f>IF('[1]p21'!$L$15&lt;&gt;0,'[1]p21'!$L$15,"")</f>
      </c>
      <c r="S28" s="21" t="str">
        <f>IF('[1]p21'!$L$13&lt;&gt;0,'[1]p21'!$L$13,"")</f>
        <v>Ativa</v>
      </c>
    </row>
    <row r="29" spans="1:19" s="20" customFormat="1" ht="12.75">
      <c r="A29" s="21">
        <f>IF('[1]p22'!$C$13&gt;0,22,"")</f>
        <v>22</v>
      </c>
      <c r="B29" s="500" t="str">
        <f>T('[1]p22'!$C$13:$G$13)</f>
        <v>Izabel Maria Barbosa de Albuquerque</v>
      </c>
      <c r="C29" s="501" t="s">
        <v>197</v>
      </c>
      <c r="D29" s="501" t="s">
        <v>197</v>
      </c>
      <c r="E29" s="502" t="s">
        <v>197</v>
      </c>
      <c r="F29" s="21" t="str">
        <f>IF('[1]p22'!$J$13&gt;0,'[1]p22'!$J$13,"")</f>
        <v>0334048-0</v>
      </c>
      <c r="G29" s="17" t="str">
        <f>IF('[1]p22'!$A$15&lt;&gt;0,'[1]p22'!$A$15,"")</f>
        <v>Doutor</v>
      </c>
      <c r="H29" s="17" t="str">
        <f>IF('[1]p22'!$B$15&lt;&gt;0,'[1]p22'!$B$15,"")</f>
        <v>Adjunto</v>
      </c>
      <c r="I29" s="18" t="str">
        <f>IF('[1]p22'!$C$15&lt;&gt;0,'[1]p22'!$C$15,"")</f>
        <v>IV</v>
      </c>
      <c r="J29" s="53">
        <f>IF('[1]p22'!$F$15&lt;&gt;0,'[1]p22'!$F$15,"")</f>
        <v>40</v>
      </c>
      <c r="K29" s="50" t="str">
        <f>IF('[1]p22'!$G$15&lt;&gt;0,'[1]p22'!$G$15,"")</f>
        <v>DE</v>
      </c>
      <c r="L29" s="503" t="str">
        <f>T('[1]p22'!$H$15:$J$15)</f>
        <v>Docente do Quadro Efetivo</v>
      </c>
      <c r="M29" s="504"/>
      <c r="N29" s="505"/>
      <c r="O29" s="19">
        <f>IF('[1]p22'!$D$15&lt;&gt;0,'[1]p22'!$D$15,"")</f>
        <v>29290</v>
      </c>
      <c r="P29" s="18" t="str">
        <f>IF('[1]p22'!$E$15&lt;&gt;0,'[1]p22'!$E$15,"")</f>
        <v>Concur.</v>
      </c>
      <c r="Q29" s="19">
        <f>IF('[1]p22'!$K$15&lt;&gt;0,'[1]p22'!$K$15,"")</f>
      </c>
      <c r="R29" s="49">
        <f>IF('[1]p22'!$L$15&lt;&gt;0,'[1]p22'!$L$15,"")</f>
      </c>
      <c r="S29" s="21" t="str">
        <f>IF('[1]p22'!$L$13&lt;&gt;0,'[1]p22'!$L$13,"")</f>
        <v>Ativa</v>
      </c>
    </row>
    <row r="30" spans="1:19" s="20" customFormat="1" ht="12.75">
      <c r="A30" s="21">
        <f>IF('[1]p23'!$C$13&gt;0,23,"")</f>
        <v>23</v>
      </c>
      <c r="B30" s="500" t="str">
        <f>T('[1]p23'!$C$13:$G$13)</f>
        <v>Jacqueline Félix de Brito</v>
      </c>
      <c r="C30" s="501" t="s">
        <v>199</v>
      </c>
      <c r="D30" s="501" t="s">
        <v>199</v>
      </c>
      <c r="E30" s="502" t="s">
        <v>199</v>
      </c>
      <c r="F30" s="21" t="str">
        <f>IF('[1]p23'!$J$13&gt;0,'[1]p23'!$J$13,"")</f>
        <v>3412577-7</v>
      </c>
      <c r="G30" s="17" t="str">
        <f>IF('[1]p23'!$A$15&lt;&gt;0,'[1]p23'!$A$15,"")</f>
        <v>Mestre</v>
      </c>
      <c r="H30" s="17" t="str">
        <f>IF('[1]p23'!$B$15&lt;&gt;0,'[1]p23'!$B$15,"")</f>
        <v>Assistente</v>
      </c>
      <c r="I30" s="18" t="str">
        <f>IF('[1]p23'!$C$15&lt;&gt;0,'[1]p23'!$C$15,"")</f>
        <v>II</v>
      </c>
      <c r="J30" s="53">
        <f>IF('[1]p23'!$F$15&lt;&gt;0,'[1]p23'!$F$15,"")</f>
        <v>40</v>
      </c>
      <c r="K30" s="50" t="str">
        <f>IF('[1]p23'!$G$15&lt;&gt;0,'[1]p23'!$G$15,"")</f>
        <v>DE</v>
      </c>
      <c r="L30" s="503" t="str">
        <f>T('[1]p23'!$H$15:$J$15)</f>
        <v>Docente em Estágio Probatório</v>
      </c>
      <c r="M30" s="504"/>
      <c r="N30" s="505"/>
      <c r="O30" s="19">
        <f>IF('[1]p23'!$D$15&lt;&gt;0,'[1]p23'!$D$15,"")</f>
        <v>40035</v>
      </c>
      <c r="P30" s="18" t="str">
        <f>IF('[1]p23'!$E$15&lt;&gt;0,'[1]p23'!$E$15,"")</f>
        <v>Concur.</v>
      </c>
      <c r="Q30" s="19">
        <f>IF('[1]p23'!$K$15&lt;&gt;0,'[1]p23'!$K$15,"")</f>
      </c>
      <c r="R30" s="49">
        <f>IF('[1]p23'!$L$15&lt;&gt;0,'[1]p23'!$L$15,"")</f>
      </c>
      <c r="S30" s="21" t="str">
        <f>IF('[1]p23'!$L$13&lt;&gt;0,'[1]p23'!$L$13,"")</f>
        <v>Ativa</v>
      </c>
    </row>
    <row r="31" spans="1:19" s="20" customFormat="1" ht="12.75">
      <c r="A31" s="21">
        <f>IF('[1]p24'!$C$13&gt;0,24,"")</f>
        <v>24</v>
      </c>
      <c r="B31" s="500" t="str">
        <f>T('[1]p24'!$C$13:$G$13)</f>
        <v>Jaime Alves Barbosa Sobrinho</v>
      </c>
      <c r="C31" s="501" t="s">
        <v>200</v>
      </c>
      <c r="D31" s="501" t="s">
        <v>200</v>
      </c>
      <c r="E31" s="502" t="s">
        <v>200</v>
      </c>
      <c r="F31" s="21" t="str">
        <f>IF('[1]p24'!$J$13&gt;0,'[1]p24'!$J$13,"")</f>
        <v>0337185-7</v>
      </c>
      <c r="G31" s="17" t="str">
        <f>IF('[1]p24'!$A$15&lt;&gt;0,'[1]p24'!$A$15,"")</f>
        <v>Doutor</v>
      </c>
      <c r="H31" s="17" t="str">
        <f>IF('[1]p24'!$B$15&lt;&gt;0,'[1]p24'!$B$15,"")</f>
        <v>Associado</v>
      </c>
      <c r="I31" s="18" t="str">
        <f>IF('[1]p24'!$C$15&lt;&gt;0,'[1]p24'!$C$15,"")</f>
        <v>II</v>
      </c>
      <c r="J31" s="53">
        <f>IF('[1]p24'!$F$15&lt;&gt;0,'[1]p24'!$F$15,"")</f>
        <v>40</v>
      </c>
      <c r="K31" s="50" t="str">
        <f>IF('[1]p24'!$G$15&lt;&gt;0,'[1]p24'!$G$15,"")</f>
        <v>DE</v>
      </c>
      <c r="L31" s="503" t="str">
        <f>T('[1]p24'!$H$15:$J$15)</f>
        <v>Docente do Quadro Efetivo</v>
      </c>
      <c r="M31" s="504"/>
      <c r="N31" s="505"/>
      <c r="O31" s="19">
        <f>IF('[1]p24'!$D$15&lt;&gt;0,'[1]p24'!$D$15,"")</f>
        <v>32782</v>
      </c>
      <c r="P31" s="18" t="str">
        <f>IF('[1]p24'!$E$15&lt;&gt;0,'[1]p24'!$E$15,"")</f>
        <v>Concur.</v>
      </c>
      <c r="Q31" s="19">
        <f>IF('[1]p24'!$K$15&lt;&gt;0,'[1]p24'!$K$15,"")</f>
      </c>
      <c r="R31" s="49">
        <f>IF('[1]p24'!$L$15&lt;&gt;0,'[1]p24'!$L$15,"")</f>
      </c>
      <c r="S31" s="21" t="str">
        <f>IF('[1]p24'!$L$13&lt;&gt;0,'[1]p24'!$L$13,"")</f>
        <v>Ativa</v>
      </c>
    </row>
    <row r="32" spans="1:19" s="20" customFormat="1" ht="12.75">
      <c r="A32" s="21">
        <f>IF('[1]p25'!$C$13&gt;0,25,"")</f>
        <v>25</v>
      </c>
      <c r="B32" s="500" t="str">
        <f>T('[1]p25'!$C$13:$G$13)</f>
        <v>Jefferson Abrantes dos Santos</v>
      </c>
      <c r="C32" s="501" t="s">
        <v>202</v>
      </c>
      <c r="D32" s="501" t="s">
        <v>202</v>
      </c>
      <c r="E32" s="502" t="s">
        <v>202</v>
      </c>
      <c r="F32" s="21" t="str">
        <f>IF('[1]p25'!$J$13&gt;0,'[1]p25'!$J$13,"")</f>
        <v>1736841-1</v>
      </c>
      <c r="G32" s="17" t="str">
        <f>IF('[1]p25'!$A$15&lt;&gt;0,'[1]p25'!$A$15,"")</f>
        <v>Mestre</v>
      </c>
      <c r="H32" s="17" t="str">
        <f>IF('[1]p25'!$B$15&lt;&gt;0,'[1]p25'!$B$15,"")</f>
        <v>Assistente</v>
      </c>
      <c r="I32" s="18" t="str">
        <f>IF('[1]p25'!$C$15&lt;&gt;0,'[1]p26'!$C$15,"")</f>
        <v>I</v>
      </c>
      <c r="J32" s="53">
        <f>IF('[1]p25'!$F$15&lt;&gt;0,'[1]p25'!$F$15,"")</f>
        <v>40</v>
      </c>
      <c r="K32" s="50" t="str">
        <f>IF('[1]p25'!$G$15&lt;&gt;0,'[1]p25'!$G$15,"")</f>
        <v>DE</v>
      </c>
      <c r="L32" s="503" t="str">
        <f>T('[1]p25'!$H$15:$J$15)</f>
        <v>Docente em Estágio Probatório</v>
      </c>
      <c r="M32" s="504"/>
      <c r="N32" s="505"/>
      <c r="O32" s="19">
        <f>IF('[1]p25'!$D$15&lt;&gt;0,'[1]p25'!$D$15,"")</f>
        <v>40120</v>
      </c>
      <c r="P32" s="18" t="str">
        <f>IF('[1]p25'!$E$15&lt;&gt;0,'[1]p25'!$E$15,"")</f>
        <v>Concur.</v>
      </c>
      <c r="Q32" s="19">
        <f>IF('[1]p25'!$K$15&lt;&gt;0,'[1]p25'!$K$15,"")</f>
      </c>
      <c r="R32" s="49">
        <f>IF('[1]p25'!$L$15&lt;&gt;0,'[1]p25'!$L$15,"")</f>
      </c>
      <c r="S32" s="21" t="str">
        <f>IF('[1]p25'!$L$13&lt;&gt;0,'[1]p25'!$L$13,"")</f>
        <v>Ativa</v>
      </c>
    </row>
    <row r="33" spans="1:19" s="20" customFormat="1" ht="12.75">
      <c r="A33" s="21">
        <f>IF('[1]p26'!$C$13&gt;0,26,"")</f>
        <v>26</v>
      </c>
      <c r="B33" s="500" t="str">
        <f>T('[1]p26'!$C$13:$G$13)</f>
        <v>Jesualdo Gomes das Chagas</v>
      </c>
      <c r="C33" s="501" t="s">
        <v>203</v>
      </c>
      <c r="D33" s="501" t="s">
        <v>203</v>
      </c>
      <c r="E33" s="502" t="s">
        <v>203</v>
      </c>
      <c r="F33" s="21" t="str">
        <f>IF('[1]p26'!$J$13&gt;0,'[1]p26'!$J$13,"")</f>
        <v>2521330</v>
      </c>
      <c r="G33" s="17" t="str">
        <f>IF('[1]p26'!$A$15&lt;&gt;0,'[1]p26'!$A$15,"")</f>
        <v>Mestre</v>
      </c>
      <c r="H33" s="17" t="str">
        <f>IF('[1]p26'!$B$15&lt;&gt;0,'[1]p26'!$B$15,"")</f>
        <v>Assistente</v>
      </c>
      <c r="I33" s="18" t="str">
        <f>IF('[1]p26'!$C$15&lt;&gt;0,'[1]p26'!$C$15,"")</f>
        <v>I</v>
      </c>
      <c r="J33" s="53">
        <f>IF('[1]p26'!$F$15&lt;&gt;0,'[1]p26'!$F$15,"")</f>
        <v>40</v>
      </c>
      <c r="K33" s="50" t="str">
        <f>IF('[1]p26'!$G$15&lt;&gt;0,'[1]p26'!$G$15,"")</f>
        <v>DE</v>
      </c>
      <c r="L33" s="503" t="str">
        <f>T('[1]p26'!$H$15:$J$15)</f>
        <v>Docente em Estágio Probatório</v>
      </c>
      <c r="M33" s="504"/>
      <c r="N33" s="505"/>
      <c r="O33" s="19">
        <f>IF('[1]p26'!$D$15&lt;&gt;0,'[1]p26'!$D$15,"")</f>
        <v>38904</v>
      </c>
      <c r="P33" s="18" t="str">
        <f>IF('[1]p26'!$E$15&lt;&gt;0,'[1]p26'!$E$15,"")</f>
        <v>Concur.</v>
      </c>
      <c r="Q33" s="19">
        <f>IF('[1]p26'!$K$15&lt;&gt;0,'[1]p26'!$K$15,"")</f>
      </c>
      <c r="R33" s="49">
        <f>IF('[1]p26'!$L$15&lt;&gt;0,'[1]p26'!$L$15,"")</f>
      </c>
      <c r="S33" s="21" t="str">
        <f>IF('[1]p26'!$L$13&lt;&gt;0,'[1]p26'!$L$13,"")</f>
        <v>Ativa</v>
      </c>
    </row>
    <row r="34" spans="1:19" s="20" customFormat="1" ht="12.75">
      <c r="A34" s="21">
        <f>IF('[1]p27'!$C$13&gt;0,27,"")</f>
        <v>27</v>
      </c>
      <c r="B34" s="500" t="str">
        <f>T('[1]p27'!$C$13:$G$13)</f>
        <v>José de Arimatéia Fernandes</v>
      </c>
      <c r="C34" s="501" t="s">
        <v>204</v>
      </c>
      <c r="D34" s="501" t="s">
        <v>204</v>
      </c>
      <c r="E34" s="502" t="s">
        <v>204</v>
      </c>
      <c r="F34" s="21" t="str">
        <f>IF('[1]p27'!$J$13&gt;0,'[1]p27'!$J$13,"")</f>
        <v>1030217-2</v>
      </c>
      <c r="G34" s="17" t="str">
        <f>IF('[1]p27'!$A$15&lt;&gt;0,'[1]p27'!$A$15,"")</f>
        <v>Doutor</v>
      </c>
      <c r="H34" s="17" t="str">
        <f>IF('[1]p27'!$B$15&lt;&gt;0,'[1]p27'!$B$15,"")</f>
        <v>Adjunto</v>
      </c>
      <c r="I34" s="18" t="str">
        <f>IF('[1]p27'!$C$15&lt;&gt;0,'[1]p27'!$C$15,"")</f>
        <v>III</v>
      </c>
      <c r="J34" s="53">
        <f>IF('[1]p27'!$F$15&lt;&gt;0,'[1]p27'!$F$15,"")</f>
        <v>40</v>
      </c>
      <c r="K34" s="50" t="str">
        <f>IF('[1]p27'!$G$15&lt;&gt;0,'[1]p27'!$G$15,"")</f>
        <v>DE</v>
      </c>
      <c r="L34" s="503" t="str">
        <f>T('[1]p27'!$H$15:$J$15)</f>
        <v>Docente do Quadro Efetivo</v>
      </c>
      <c r="M34" s="504"/>
      <c r="N34" s="505"/>
      <c r="O34" s="19">
        <f>IF('[1]p27'!$D$15&lt;&gt;0,'[1]p27'!$D$15,"")</f>
        <v>34100</v>
      </c>
      <c r="P34" s="18" t="str">
        <f>IF('[1]p27'!$E$15&lt;&gt;0,'[1]p27'!$E$15,"")</f>
        <v>Concur.</v>
      </c>
      <c r="Q34" s="19">
        <f>IF('[1]p27'!$K$15&lt;&gt;0,'[1]p27'!$K$15,"")</f>
      </c>
      <c r="R34" s="49">
        <f>IF('[1]p27'!$L$15&lt;&gt;0,'[1]p27'!$L$15,"")</f>
      </c>
      <c r="S34" s="21" t="str">
        <f>IF('[1]p27'!$L$13&lt;&gt;0,'[1]p27'!$L$13,"")</f>
        <v>Ativa</v>
      </c>
    </row>
    <row r="35" spans="1:19" s="20" customFormat="1" ht="12.75">
      <c r="A35" s="21">
        <f>IF('[1]p28'!$C$13&gt;0,28,"")</f>
        <v>28</v>
      </c>
      <c r="B35" s="500" t="str">
        <f>T('[1]p28'!$C$13:$G$13)</f>
        <v>José Fernando Leite Aires</v>
      </c>
      <c r="C35" s="501" t="s">
        <v>205</v>
      </c>
      <c r="D35" s="501" t="s">
        <v>205</v>
      </c>
      <c r="E35" s="502" t="s">
        <v>205</v>
      </c>
      <c r="F35" s="21" t="str">
        <f>IF('[1]p28'!$J$13&gt;0,'[1]p28'!$J$13,"")</f>
        <v>1545861</v>
      </c>
      <c r="G35" s="17" t="str">
        <f>IF('[1]p28'!$A$15&lt;&gt;0,'[1]p28'!$A$15,"")</f>
        <v>Mestre</v>
      </c>
      <c r="H35" s="17" t="str">
        <f>IF('[1]p28'!$B$15&lt;&gt;0,'[1]p28'!$B$15,"")</f>
        <v>Assistente</v>
      </c>
      <c r="I35" s="18">
        <f>IF('[1]p28'!$C$15&lt;&gt;0,'[1]p28'!$C$15,"")</f>
      </c>
      <c r="J35" s="53">
        <f>IF('[1]p28'!$F$15&lt;&gt;0,'[1]p28'!$F$15,"")</f>
        <v>40</v>
      </c>
      <c r="K35" s="50" t="str">
        <f>IF('[1]p28'!$G$15&lt;&gt;0,'[1]p28'!$G$15,"")</f>
        <v>DE</v>
      </c>
      <c r="L35" s="503" t="str">
        <f>T('[1]p28'!$H$15:$J$15)</f>
        <v>Docente em Estágio Probatório</v>
      </c>
      <c r="M35" s="504"/>
      <c r="N35" s="505"/>
      <c r="O35" s="19">
        <f>IF('[1]p28'!$D$15&lt;&gt;0,'[1]p28'!$D$15,"")</f>
        <v>40164</v>
      </c>
      <c r="P35" s="18" t="str">
        <f>IF('[1]p28'!$E$15&lt;&gt;0,'[1]p28'!$E$15,"")</f>
        <v>Concur.</v>
      </c>
      <c r="Q35" s="19">
        <f>IF('[1]p28'!$K$15&lt;&gt;0,'[1]p28'!$K$15,"")</f>
      </c>
      <c r="R35" s="49">
        <f>IF('[1]p28'!$L$15&lt;&gt;0,'[1]p28'!$L$15,"")</f>
      </c>
      <c r="S35" s="21" t="str">
        <f>IF('[1]p28'!$L$13&lt;&gt;0,'[1]p28'!$L$13,"")</f>
        <v>Ativa</v>
      </c>
    </row>
    <row r="36" spans="1:19" s="20" customFormat="1" ht="12.75">
      <c r="A36" s="21">
        <f>IF('[1]p29'!$C$13&gt;0,29,"")</f>
        <v>29</v>
      </c>
      <c r="B36" s="500" t="str">
        <f>T('[1]p29'!$C$13:$G$13)</f>
        <v>Joseilson Raimundo de Lima</v>
      </c>
      <c r="C36" s="501" t="s">
        <v>177</v>
      </c>
      <c r="D36" s="501" t="s">
        <v>177</v>
      </c>
      <c r="E36" s="502" t="s">
        <v>177</v>
      </c>
      <c r="F36" s="21" t="str">
        <f>IF('[1]p29'!$J$13&gt;0,'[1]p29'!$J$13,"")</f>
        <v>1314918-9</v>
      </c>
      <c r="G36" s="17" t="str">
        <f>IF('[1]p29'!$A$15&lt;&gt;0,'[1]p29'!$A$15,"")</f>
        <v>Mestre</v>
      </c>
      <c r="H36" s="17" t="str">
        <f>IF('[1]p29'!$B$15&lt;&gt;0,'[1]p29'!$B$15,"")</f>
        <v>Assistente</v>
      </c>
      <c r="I36" s="18" t="str">
        <f>IF('[1]p29'!$C$15&lt;&gt;0,'[1]p29'!$C$15,"")</f>
        <v>II</v>
      </c>
      <c r="J36" s="53">
        <f>IF('[1]p29'!$F$15&lt;&gt;0,'[1]p29'!$F$15,"")</f>
        <v>40</v>
      </c>
      <c r="K36" s="50" t="str">
        <f>IF('[1]p29'!$G$15&lt;&gt;0,'[1]p29'!$G$15,"")</f>
        <v>DE</v>
      </c>
      <c r="L36" s="503" t="str">
        <f>T('[1]p29'!$H$15:$J$15)</f>
        <v>Docente do Quadro Efetivo</v>
      </c>
      <c r="M36" s="504"/>
      <c r="N36" s="505"/>
      <c r="O36" s="19">
        <f>IF('[1]p29'!$D$15&lt;&gt;0,'[1]p29'!$D$15,"")</f>
        <v>37426</v>
      </c>
      <c r="P36" s="18" t="str">
        <f>IF('[1]p29'!$E$15&lt;&gt;0,'[1]p29'!$E$15,"")</f>
        <v>Concur.</v>
      </c>
      <c r="Q36" s="19">
        <f>IF('[1]p29'!$K$15&lt;&gt;0,'[1]p29'!$K$15,"")</f>
      </c>
      <c r="R36" s="49">
        <f>IF('[1]p29'!$L$15&lt;&gt;0,'[1]p29'!$L$15,"")</f>
      </c>
      <c r="S36" s="21" t="str">
        <f>IF('[1]p29'!$L$13&lt;&gt;0,'[1]p29'!$L$13,"")</f>
        <v>Ativa</v>
      </c>
    </row>
    <row r="37" spans="1:19" s="20" customFormat="1" ht="12.75">
      <c r="A37" s="21">
        <f>IF('[1]p30'!$C$13&gt;0,30,"")</f>
        <v>30</v>
      </c>
      <c r="B37" s="500" t="str">
        <f>T('[1]p30'!$C$13:$G$13)</f>
        <v>José Lindomberg Possiano Barreiro</v>
      </c>
      <c r="C37" s="501" t="s">
        <v>178</v>
      </c>
      <c r="D37" s="501" t="s">
        <v>178</v>
      </c>
      <c r="E37" s="502" t="s">
        <v>178</v>
      </c>
      <c r="F37" s="21" t="str">
        <f>IF('[1]p30'!$J$13&gt;0,'[1]p30'!$J$13,"")</f>
        <v>2318350-9</v>
      </c>
      <c r="G37" s="17" t="str">
        <f>IF('[1]p30'!$A$15&lt;&gt;0,'[1]p30'!$A$15,"")</f>
        <v>Mestre</v>
      </c>
      <c r="H37" s="17" t="str">
        <f>IF('[1]p30'!$B$15&lt;&gt;0,'[1]p30'!$B$15,"")</f>
        <v>Assistente</v>
      </c>
      <c r="I37" s="18" t="str">
        <f>IF('[1]p30'!$C$15&lt;&gt;0,'[1]p30'!$C$15,"")</f>
        <v>III</v>
      </c>
      <c r="J37" s="53">
        <f>IF('[1]p30'!$F$15&lt;&gt;0,'[1]p30'!$F$15,"")</f>
        <v>40</v>
      </c>
      <c r="K37" s="50" t="str">
        <f>IF('[1]p30'!$G$15&lt;&gt;0,'[1]p30'!$G$15,"")</f>
        <v>DE</v>
      </c>
      <c r="L37" s="503" t="str">
        <f>T('[1]p30'!$H$15:$J$15)</f>
        <v>Docente do Quadro Efetivo</v>
      </c>
      <c r="M37" s="504"/>
      <c r="N37" s="505"/>
      <c r="O37" s="19">
        <f>IF('[1]p30'!$D$15&lt;&gt;0,'[1]p30'!$D$15,"")</f>
        <v>38201</v>
      </c>
      <c r="P37" s="18" t="str">
        <f>IF('[1]p30'!$E$15&lt;&gt;0,'[1]p30'!$E$15,"")</f>
        <v>Concur.</v>
      </c>
      <c r="Q37" s="19">
        <f>IF('[1]p30'!$K$15&lt;&gt;0,'[1]p30'!$K$15,"")</f>
      </c>
      <c r="R37" s="49">
        <f>IF('[1]p30'!$L$15&lt;&gt;0,'[1]p30'!$L$15,"")</f>
      </c>
      <c r="S37" s="21" t="str">
        <f>IF('[1]p30'!$L$13&lt;&gt;0,'[1]p30'!$L$13,"")</f>
        <v>Ativa</v>
      </c>
    </row>
    <row r="38" spans="1:19" s="20" customFormat="1" ht="12.75">
      <c r="A38" s="21">
        <f>IF('[1]p31'!$C$13&gt;0,31,"")</f>
        <v>31</v>
      </c>
      <c r="B38" s="500" t="str">
        <f>T('[1]p31'!$C$13:$G$13)</f>
        <v>José Luiz Neto</v>
      </c>
      <c r="C38" s="501" t="s">
        <v>180</v>
      </c>
      <c r="D38" s="501" t="s">
        <v>180</v>
      </c>
      <c r="E38" s="502" t="s">
        <v>180</v>
      </c>
      <c r="F38" s="21" t="str">
        <f>IF('[1]p31'!$J$13&gt;0,'[1]p31'!$J$13,"")</f>
        <v>0332568-5</v>
      </c>
      <c r="G38" s="17" t="str">
        <f>IF('[1]p31'!$A$15&lt;&gt;0,'[1]p31'!$A$15,"")</f>
        <v>Mestre</v>
      </c>
      <c r="H38" s="17" t="str">
        <f>IF('[1]p31'!$B$15&lt;&gt;0,'[1]p31'!$B$15,"")</f>
        <v>Adjunto</v>
      </c>
      <c r="I38" s="18" t="str">
        <f>IF('[1]p31'!$C$15&lt;&gt;0,'[1]p31'!$C$15,"")</f>
        <v>IV</v>
      </c>
      <c r="J38" s="53">
        <f>IF('[1]p31'!$F$15&lt;&gt;0,'[1]p31'!$F$15,"")</f>
        <v>40</v>
      </c>
      <c r="K38" s="50" t="str">
        <f>IF('[1]p31'!$G$15&lt;&gt;0,'[1]p31'!$G$15,"")</f>
        <v>DE</v>
      </c>
      <c r="L38" s="503" t="str">
        <f>T('[1]p31'!$H$15:$J$15)</f>
        <v>Docente do Quadro Efetivo</v>
      </c>
      <c r="M38" s="504"/>
      <c r="N38" s="505"/>
      <c r="O38" s="19">
        <f>IF('[1]p31'!$D$15&lt;&gt;0,'[1]p31'!$D$15,"")</f>
        <v>28858</v>
      </c>
      <c r="P38" s="18" t="str">
        <f>IF('[1]p31'!$E$15&lt;&gt;0,'[1]p31'!$E$15,"")</f>
        <v>Concur.</v>
      </c>
      <c r="Q38" s="19">
        <f>IF('[1]p31'!$K$15&lt;&gt;0,'[1]p31'!$K$15,"")</f>
      </c>
      <c r="R38" s="49">
        <f>IF('[1]p31'!$L$15&lt;&gt;0,'[1]p31'!$L$15,"")</f>
      </c>
      <c r="S38" s="21" t="str">
        <f>IF('[1]p31'!$L$13&lt;&gt;0,'[1]p31'!$L$13,"")</f>
        <v>Ativa</v>
      </c>
    </row>
    <row r="39" spans="1:19" s="20" customFormat="1" ht="12.75">
      <c r="A39" s="21">
        <f>IF('[1]p32'!$C$13&gt;0,32,"")</f>
        <v>32</v>
      </c>
      <c r="B39" s="500" t="str">
        <f>T('[1]p32'!$C$13:$G$13)</f>
        <v>Luiz Antônio da Silva Medeiros</v>
      </c>
      <c r="C39" s="501" t="s">
        <v>181</v>
      </c>
      <c r="D39" s="501" t="s">
        <v>181</v>
      </c>
      <c r="E39" s="502" t="s">
        <v>181</v>
      </c>
      <c r="F39" s="21" t="str">
        <f>IF('[1]p32'!$J$13&gt;0,'[1]p32'!$J$13,"")</f>
        <v>1694878-3</v>
      </c>
      <c r="G39" s="17" t="str">
        <f>IF('[1]p32'!$A$15&lt;&gt;0,'[1]p32'!$A$15,"")</f>
        <v>Doutor</v>
      </c>
      <c r="H39" s="17" t="str">
        <f>IF('[1]p32'!$B$15&lt;&gt;0,'[1]p32'!$B$15,"")</f>
        <v>Adjunto</v>
      </c>
      <c r="I39" s="18" t="str">
        <f>IF('[1]p32'!$C$15&lt;&gt;0,'[1]p32'!$C$15,"")</f>
        <v>I</v>
      </c>
      <c r="J39" s="53">
        <f>IF('[1]p32'!$F$15&lt;&gt;0,'[1]p32'!$F$15,"")</f>
        <v>40</v>
      </c>
      <c r="K39" s="50" t="str">
        <f>IF('[1]p32'!$G$15&lt;&gt;0,'[1]p32'!$G$15,"")</f>
        <v>DE</v>
      </c>
      <c r="L39" s="503" t="str">
        <f>T('[1]p32'!$H$15:$J$15)</f>
        <v>Docente em Estágio Probatório</v>
      </c>
      <c r="M39" s="504"/>
      <c r="N39" s="505"/>
      <c r="O39" s="19">
        <f>IF('[1]p32'!$D$15&lt;&gt;0,'[1]p32'!$D$15,"")</f>
        <v>39904</v>
      </c>
      <c r="P39" s="18" t="str">
        <f>IF('[1]p32'!$E$15&lt;&gt;0,'[1]p32'!$E$15,"")</f>
        <v>Concur.</v>
      </c>
      <c r="Q39" s="19">
        <f>IF('[1]p32'!$K$15&lt;&gt;0,'[1]p32'!$K$15,"")</f>
      </c>
      <c r="R39" s="49">
        <f>IF('[1]p32'!$L$15&lt;&gt;0,'[1]p32'!$L$15,"")</f>
      </c>
      <c r="S39" s="21" t="str">
        <f>IF('[1]p32'!$L$13&lt;&gt;0,'[1]p32'!$L$13,"")</f>
        <v>Ativa</v>
      </c>
    </row>
    <row r="40" spans="1:19" s="20" customFormat="1" ht="12.75">
      <c r="A40" s="21">
        <f>IF('[1]p33'!$C$13&gt;0,33,"")</f>
        <v>33</v>
      </c>
      <c r="B40" s="500" t="str">
        <f>T('[1]p33'!$C$13:$G$13)</f>
        <v>Luiz Mendes Albuquerque Neto</v>
      </c>
      <c r="C40" s="501" t="s">
        <v>188</v>
      </c>
      <c r="D40" s="501" t="s">
        <v>188</v>
      </c>
      <c r="E40" s="502" t="s">
        <v>188</v>
      </c>
      <c r="F40" s="21" t="str">
        <f>IF('[1]p33'!$J$13&gt;0,'[1]p33'!$J$13,"")</f>
        <v>0332695-9</v>
      </c>
      <c r="G40" s="17" t="str">
        <f>IF('[1]p33'!$A$15&lt;&gt;0,'[1]p33'!$A$15,"")</f>
        <v>Mestre</v>
      </c>
      <c r="H40" s="17" t="str">
        <f>IF('[1]p33'!$B$15&lt;&gt;0,'[1]p33'!$B$15,"")</f>
        <v>Adjunto</v>
      </c>
      <c r="I40" s="18" t="str">
        <f>IF('[1]p33'!$C$15&lt;&gt;0,'[1]p33'!$C$15,"")</f>
        <v>IV</v>
      </c>
      <c r="J40" s="53">
        <f>IF('[1]p33'!$F$15&lt;&gt;0,'[1]p33'!$F$15,"")</f>
        <v>40</v>
      </c>
      <c r="K40" s="50" t="str">
        <f>IF('[1]p33'!$G$15&lt;&gt;0,'[1]p33'!$G$15,"")</f>
        <v>DE</v>
      </c>
      <c r="L40" s="503" t="str">
        <f>T('[1]p33'!$H$15:$J$15)</f>
        <v>Docente do Quadro Efetivo</v>
      </c>
      <c r="M40" s="504"/>
      <c r="N40" s="505"/>
      <c r="O40" s="19">
        <f>IF('[1]p33'!$D$15&lt;&gt;0,'[1]p33'!$D$15,"")</f>
        <v>28929</v>
      </c>
      <c r="P40" s="18" t="str">
        <f>IF('[1]p33'!$E$15&lt;&gt;0,'[1]p33'!$E$15,"")</f>
        <v>Concur.</v>
      </c>
      <c r="Q40" s="19">
        <f>IF('[1]p33'!$K$15&lt;&gt;0,'[1]p33'!$K$15,"")</f>
      </c>
      <c r="R40" s="49">
        <f>IF('[1]p33'!$L$15&lt;&gt;0,'[1]p33'!$L$15,"")</f>
      </c>
      <c r="S40" s="21" t="str">
        <f>IF('[1]p33'!$L$13&lt;&gt;0,'[1]p33'!$L$13,"")</f>
        <v>Ativa</v>
      </c>
    </row>
    <row r="41" spans="1:19" s="20" customFormat="1" ht="12.75">
      <c r="A41" s="21">
        <f>IF('[1]p34'!$C$13&gt;0,34,"")</f>
        <v>34</v>
      </c>
      <c r="B41" s="500" t="str">
        <f>T('[1]p34'!$C$13:$G$13)</f>
        <v>Marcelo Carvalho Ferreira</v>
      </c>
      <c r="C41" s="501" t="s">
        <v>192</v>
      </c>
      <c r="D41" s="501" t="s">
        <v>192</v>
      </c>
      <c r="E41" s="502" t="s">
        <v>192</v>
      </c>
      <c r="F41" s="21" t="str">
        <f>IF('[1]p34'!$J$13&gt;0,'[1]p34'!$J$13,"")</f>
        <v>2544479</v>
      </c>
      <c r="G41" s="17" t="str">
        <f>IF('[1]p34'!$A$15&lt;&gt;0,'[1]p34'!$A$15,"")</f>
        <v>Mestre</v>
      </c>
      <c r="H41" s="17" t="str">
        <f>IF('[1]p34'!$B$15&lt;&gt;0,'[1]p34'!$B$15,"")</f>
        <v>Assistente</v>
      </c>
      <c r="I41" s="18" t="str">
        <f>IF('[1]p34'!$C$15&lt;&gt;0,'[1]p34'!$C$15,"")</f>
        <v>II</v>
      </c>
      <c r="J41" s="53">
        <f>IF('[1]p34'!$F$15&lt;&gt;0,'[1]p34'!$F$15,"")</f>
        <v>40</v>
      </c>
      <c r="K41" s="50" t="str">
        <f>IF('[1]p34'!$G$15&lt;&gt;0,'[1]p34'!$G$15,"")</f>
        <v>DE</v>
      </c>
      <c r="L41" s="503" t="str">
        <f>T('[1]p34'!$H$15:$J$15)</f>
        <v>Docente em Estágio Probatório</v>
      </c>
      <c r="M41" s="504"/>
      <c r="N41" s="505"/>
      <c r="O41" s="19">
        <f>IF('[1]p34'!$D$15&lt;&gt;0,'[1]p34'!$D$15,"")</f>
        <v>39114</v>
      </c>
      <c r="P41" s="18" t="str">
        <f>IF('[1]p34'!$E$15&lt;&gt;0,'[1]p34'!$E$15,"")</f>
        <v>Concur.</v>
      </c>
      <c r="Q41" s="19">
        <f>IF('[1]p34'!$K$15&lt;&gt;0,'[1]p34'!$K$15,"")</f>
      </c>
      <c r="R41" s="49">
        <f>IF('[1]p34'!$L$15&lt;&gt;0,'[1]p34'!$L$15,"")</f>
      </c>
      <c r="S41" s="21" t="str">
        <f>IF('[1]p34'!$L$13&lt;&gt;0,'[1]p34'!$L$13,"")</f>
        <v>Ativa</v>
      </c>
    </row>
    <row r="42" spans="1:19" s="20" customFormat="1" ht="12.75">
      <c r="A42" s="21">
        <f>IF('[1]p35'!$C$13&gt;0,35,"")</f>
        <v>35</v>
      </c>
      <c r="B42" s="500" t="str">
        <f>T('[1]p35'!$C$13:$G$13)</f>
        <v>Marco Aurélio Soares Souto</v>
      </c>
      <c r="C42" s="501" t="s">
        <v>192</v>
      </c>
      <c r="D42" s="501" t="s">
        <v>192</v>
      </c>
      <c r="E42" s="502" t="s">
        <v>192</v>
      </c>
      <c r="F42" s="21" t="str">
        <f>IF('[1]p35'!$J$13&gt;0,'[1]p35'!$J$13,"")</f>
        <v>0337123-7</v>
      </c>
      <c r="G42" s="17" t="str">
        <f>IF('[1]p35'!$A$15&lt;&gt;0,'[1]p35'!$A$15,"")</f>
        <v>Doutor</v>
      </c>
      <c r="H42" s="17" t="str">
        <f>IF('[1]p35'!$B$15&lt;&gt;0,'[1]p35'!$B$15,"")</f>
        <v>Titular</v>
      </c>
      <c r="I42" s="18" t="str">
        <f>IF('[1]p35'!$C$15&lt;&gt;0,'[1]p35'!$C$15,"")</f>
        <v>Único</v>
      </c>
      <c r="J42" s="53">
        <f>IF('[1]p35'!$F$15&lt;&gt;0,'[1]p35'!$F$15,"")</f>
        <v>40</v>
      </c>
      <c r="K42" s="50" t="str">
        <f>IF('[1]p35'!$G$15&lt;&gt;0,'[1]p35'!$G$15,"")</f>
        <v>DE</v>
      </c>
      <c r="L42" s="503" t="str">
        <f>T('[1]p35'!$H$15:$J$15)</f>
        <v>Docente do Quadro Efetivo</v>
      </c>
      <c r="M42" s="504"/>
      <c r="N42" s="505"/>
      <c r="O42" s="19">
        <f>IF('[1]p35'!$D$15&lt;&gt;0,'[1]p35'!$D$15,"")</f>
        <v>31625</v>
      </c>
      <c r="P42" s="18" t="str">
        <f>IF('[1]p35'!$E$15&lt;&gt;0,'[1]p35'!$E$15,"")</f>
        <v>Transf.</v>
      </c>
      <c r="Q42" s="19">
        <f>IF('[1]p35'!$K$15&lt;&gt;0,'[1]p35'!$K$15,"")</f>
      </c>
      <c r="R42" s="49">
        <f>IF('[1]p35'!$L$15&lt;&gt;0,'[1]p35'!$L$15,"")</f>
      </c>
      <c r="S42" s="21" t="str">
        <f>IF('[1]p35'!$L$13&lt;&gt;0,'[1]p35'!$L$13,"")</f>
        <v>Ativa</v>
      </c>
    </row>
    <row r="43" spans="1:19" s="20" customFormat="1" ht="12.75">
      <c r="A43" s="21">
        <f>IF('[1]p36'!$C$13&gt;0,36,"")</f>
        <v>36</v>
      </c>
      <c r="B43" s="500" t="str">
        <f>T('[1]p36'!$C$13:$G$13)</f>
        <v>Michelli Karinne Barros da Silva</v>
      </c>
      <c r="C43" s="501" t="s">
        <v>192</v>
      </c>
      <c r="D43" s="501" t="s">
        <v>192</v>
      </c>
      <c r="E43" s="502" t="s">
        <v>192</v>
      </c>
      <c r="F43" s="21" t="str">
        <f>IF('[1]p36'!$J$13&gt;0,'[1]p36'!$J$13,"")</f>
        <v>15462941</v>
      </c>
      <c r="G43" s="17" t="str">
        <f>IF('[1]p36'!$A$15&lt;&gt;0,'[1]p36'!$A$15,"")</f>
        <v>Doutor</v>
      </c>
      <c r="H43" s="17" t="str">
        <f>IF('[1]p36'!$B$15&lt;&gt;0,'[1]p36'!$B$15,"")</f>
        <v>Adjunto</v>
      </c>
      <c r="I43" s="18" t="str">
        <f>IF('[1]p36'!$C$15&lt;&gt;0,'[1]p36'!$C$15,"")</f>
        <v>I</v>
      </c>
      <c r="J43" s="53">
        <f>IF('[1]p36'!$F$15&lt;&gt;0,'[1]p36'!$F$15,"")</f>
        <v>40</v>
      </c>
      <c r="K43" s="50" t="str">
        <f>IF('[1]p36'!$G$15&lt;&gt;0,'[1]p36'!$G$15,"")</f>
        <v>DE</v>
      </c>
      <c r="L43" s="503" t="str">
        <f>T('[1]p36'!$H$15:$J$15)</f>
        <v>Docente em Estágio Probatório</v>
      </c>
      <c r="M43" s="504"/>
      <c r="N43" s="505"/>
      <c r="O43" s="19">
        <f>IF('[1]p36'!$D$15&lt;&gt;0,'[1]p36'!$D$15,"")</f>
        <v>38943</v>
      </c>
      <c r="P43" s="18" t="str">
        <f>IF('[1]p36'!$E$15&lt;&gt;0,'[1]p36'!$E$15,"")</f>
        <v>Concur.</v>
      </c>
      <c r="Q43" s="19">
        <f>IF('[1]p36'!$K$15&lt;&gt;0,'[1]p36'!$K$15,"")</f>
      </c>
      <c r="R43" s="49">
        <f>IF('[1]p36'!$L$15&lt;&gt;0,'[1]p36'!$L$15,"")</f>
      </c>
      <c r="S43" s="21" t="str">
        <f>IF('[1]p36'!$L$13&lt;&gt;0,'[1]p36'!$L$13,"")</f>
        <v>Ativa</v>
      </c>
    </row>
    <row r="44" spans="1:19" s="20" customFormat="1" ht="12.75">
      <c r="A44" s="21">
        <f>IF('[1]p37'!$C$13&gt;0,37,"")</f>
        <v>37</v>
      </c>
      <c r="B44" s="500" t="str">
        <f>T('[1]p37'!$C$13:$G$13)</f>
        <v>Miriam Costa</v>
      </c>
      <c r="C44" s="501" t="s">
        <v>198</v>
      </c>
      <c r="D44" s="501" t="s">
        <v>198</v>
      </c>
      <c r="E44" s="502" t="s">
        <v>198</v>
      </c>
      <c r="F44" s="21" t="str">
        <f>IF('[1]p37'!$J$13&gt;0,'[1]p37'!$J$13,"")</f>
        <v>03369780</v>
      </c>
      <c r="G44" s="17" t="str">
        <f>IF('[1]p37'!$A$15&lt;&gt;0,'[1]p37'!$A$15,"")</f>
        <v>Mestre</v>
      </c>
      <c r="H44" s="17" t="str">
        <f>IF('[1]p37'!$B$15&lt;&gt;0,'[1]p37'!$B$15,"")</f>
        <v>Adjunto</v>
      </c>
      <c r="I44" s="18" t="str">
        <f>IF('[1]p37'!$C$15&lt;&gt;0,'[1]p37'!$C$15,"")</f>
        <v>IV</v>
      </c>
      <c r="J44" s="53">
        <f>IF('[1]p37'!$F$15&lt;&gt;0,'[1]p37'!$F$15,"")</f>
        <v>40</v>
      </c>
      <c r="K44" s="50" t="str">
        <f>IF('[1]p37'!$G$15&lt;&gt;0,'[1]p37'!$G$15,"")</f>
        <v>DE</v>
      </c>
      <c r="L44" s="503" t="str">
        <f>T('[1]p37'!$H$15:$J$15)</f>
        <v>Docente do Quadro Efetivo</v>
      </c>
      <c r="M44" s="504"/>
      <c r="N44" s="505"/>
      <c r="O44" s="19">
        <f>IF('[1]p37'!$D$15&lt;&gt;0,'[1]p37'!$D$15,"")</f>
        <v>31625</v>
      </c>
      <c r="P44" s="18" t="str">
        <f>IF('[1]p37'!$E$15&lt;&gt;0,'[1]p37'!$E$15,"")</f>
        <v>Concur.</v>
      </c>
      <c r="Q44" s="19">
        <f>IF('[1]p37'!$K$15&lt;&gt;0,'[1]p37'!$K$15,"")</f>
      </c>
      <c r="R44" s="49">
        <f>IF('[1]p37'!$L$15&lt;&gt;0,'[1]p37'!$L$15,"")</f>
      </c>
      <c r="S44" s="21" t="str">
        <f>IF('[1]p37'!$L$13&lt;&gt;0,'[1]p37'!$L$13,"")</f>
        <v>Ativa</v>
      </c>
    </row>
    <row r="45" spans="1:19" s="20" customFormat="1" ht="12.75">
      <c r="A45" s="21">
        <f>IF('[1]p38'!$C$13&gt;0,38,"")</f>
        <v>38</v>
      </c>
      <c r="B45" s="500" t="str">
        <f>T('[1]p38'!$C$13:$G$13)</f>
        <v>Patrícia Batista Leal</v>
      </c>
      <c r="C45" s="501" t="s">
        <v>201</v>
      </c>
      <c r="D45" s="501" t="s">
        <v>201</v>
      </c>
      <c r="E45" s="502" t="s">
        <v>201</v>
      </c>
      <c r="F45" s="21" t="str">
        <f>IF('[1]p38'!$J$13&gt;0,'[1]p38'!$J$13,"")</f>
        <v>2337374-0</v>
      </c>
      <c r="G45" s="17" t="str">
        <f>IF('[1]p38'!$A$15&lt;&gt;0,'[1]p38'!$A$15,"")</f>
        <v>Mestre</v>
      </c>
      <c r="H45" s="17" t="str">
        <f>IF('[1]p38'!$B$15&lt;&gt;0,'[1]p38'!$B$15,"")</f>
        <v>Assistente</v>
      </c>
      <c r="I45" s="18" t="str">
        <f>IF('[1]p38'!$C$15&lt;&gt;0,'[1]p38'!$C$15,"")</f>
        <v>II</v>
      </c>
      <c r="J45" s="53">
        <f>IF('[1]p38'!$F$15&lt;&gt;0,'[1]p38'!$F$15,"")</f>
        <v>40</v>
      </c>
      <c r="K45" s="50" t="str">
        <f>IF('[1]p38'!$G$15&lt;&gt;0,'[1]p38'!$G$15,"")</f>
        <v>DE</v>
      </c>
      <c r="L45" s="503" t="str">
        <f>T('[1]p38'!$H$15:$J$15)</f>
        <v>Docente do Quadro Efetivo</v>
      </c>
      <c r="M45" s="504"/>
      <c r="N45" s="505"/>
      <c r="O45" s="19">
        <f>IF('[1]p38'!$D$15&lt;&gt;0,'[1]p38'!$D$15,"")</f>
        <v>38707</v>
      </c>
      <c r="P45" s="18" t="str">
        <f>IF('[1]p38'!$E$15&lt;&gt;0,'[1]p38'!$E$15,"")</f>
        <v>Concur.</v>
      </c>
      <c r="Q45" s="19">
        <f>IF('[1]p38'!$K$15&lt;&gt;0,'[1]p38'!$K$15,"")</f>
      </c>
      <c r="R45" s="49">
        <f>IF('[1]p38'!$L$15&lt;&gt;0,'[1]p38'!$L$15,"")</f>
      </c>
      <c r="S45" s="21" t="str">
        <f>IF('[1]p38'!$L$13&lt;&gt;0,'[1]p38'!$L$13,"")</f>
        <v>Afastado</v>
      </c>
    </row>
    <row r="46" spans="1:19" s="20" customFormat="1" ht="12.75">
      <c r="A46" s="21">
        <f>IF('[1]p39'!$C$13&gt;0,39,"")</f>
        <v>39</v>
      </c>
      <c r="B46" s="500" t="str">
        <f>T('[1]p39'!$C$13:$G$13)</f>
        <v>Rosana Marques da Silva</v>
      </c>
      <c r="C46" s="501" t="s">
        <v>206</v>
      </c>
      <c r="D46" s="501" t="s">
        <v>206</v>
      </c>
      <c r="E46" s="502" t="s">
        <v>206</v>
      </c>
      <c r="F46" s="21" t="str">
        <f>IF('[1]p39'!$J$13&gt;0,'[1]p39'!$J$13,"")</f>
        <v>0335560-6</v>
      </c>
      <c r="G46" s="17" t="str">
        <f>IF('[1]p39'!$A$15&lt;&gt;0,'[1]p39'!$A$15,"")</f>
        <v>Doutor</v>
      </c>
      <c r="H46" s="17" t="str">
        <f>IF('[1]p39'!$B$15&lt;&gt;0,'[1]p39'!$B$15,"")</f>
        <v>Associado</v>
      </c>
      <c r="I46" s="18" t="str">
        <f>IF('[1]p39'!$C$15&lt;&gt;0,'[1]p39'!$C$15,"")</f>
        <v>I</v>
      </c>
      <c r="J46" s="53">
        <f>IF('[1]p39'!$F$15&lt;&gt;0,'[1]p39'!$F$15,"")</f>
        <v>40</v>
      </c>
      <c r="K46" s="50" t="str">
        <f>IF('[1]p39'!$G$15&lt;&gt;0,'[1]p39'!$G$15,"")</f>
        <v>DE</v>
      </c>
      <c r="L46" s="503" t="str">
        <f>T('[1]p39'!$H$15:$J$15)</f>
        <v>Docente do Quadro Efetivo</v>
      </c>
      <c r="M46" s="504"/>
      <c r="N46" s="505"/>
      <c r="O46" s="19">
        <f>IF('[1]p39'!$D$15&lt;&gt;0,'[1]p39'!$D$15,"")</f>
        <v>30372</v>
      </c>
      <c r="P46" s="18" t="str">
        <f>IF('[1]p39'!$E$15&lt;&gt;0,'[1]p39'!$E$15,"")</f>
        <v>Concur.</v>
      </c>
      <c r="Q46" s="19">
        <f>IF('[1]p39'!$K$15&lt;&gt;0,'[1]p39'!$K$15,"")</f>
      </c>
      <c r="R46" s="49">
        <f>IF('[1]p39'!$L$15&lt;&gt;0,'[1]p39'!$L$15,"")</f>
      </c>
      <c r="S46" s="21" t="str">
        <f>IF('[1]p39'!$L$13&lt;&gt;0,'[1]p39'!$L$13,"")</f>
        <v>Ativa</v>
      </c>
    </row>
    <row r="47" spans="1:19" s="20" customFormat="1" ht="12.75">
      <c r="A47" s="21">
        <f>IF('[1]p40'!$C$13&gt;0,40,"")</f>
        <v>40</v>
      </c>
      <c r="B47" s="500" t="str">
        <f>T('[1]p40'!$C$13:$G$13)</f>
        <v>Rosângela Silveira do Nascimento</v>
      </c>
      <c r="C47" s="501" t="s">
        <v>198</v>
      </c>
      <c r="D47" s="501" t="s">
        <v>198</v>
      </c>
      <c r="E47" s="502" t="s">
        <v>198</v>
      </c>
      <c r="F47" s="21" t="str">
        <f>IF('[1]p40'!$J$13&gt;0,'[1]p40'!$J$13,"")</f>
        <v>1240960</v>
      </c>
      <c r="G47" s="17" t="str">
        <f>IF('[1]p40'!$A$15&lt;&gt;0,'[1]p40'!$A$15,"")</f>
        <v>Mestre</v>
      </c>
      <c r="H47" s="17" t="str">
        <f>IF('[1]p40'!$B$15&lt;&gt;0,'[1]p40'!$B$15,"")</f>
        <v>Assistente</v>
      </c>
      <c r="I47" s="18" t="str">
        <f>IF('[1]p40'!$C$15&lt;&gt;0,'[1]p40'!$C$15,"")</f>
        <v>I</v>
      </c>
      <c r="J47" s="53">
        <f>IF('[1]p40'!$F$15&lt;&gt;0,'[1]p40'!$F$15,"")</f>
        <v>40</v>
      </c>
      <c r="K47" s="50" t="str">
        <f>IF('[1]p40'!$G$15&lt;&gt;0,'[1]p40'!$G$15,"")</f>
        <v>DE</v>
      </c>
      <c r="L47" s="503" t="str">
        <f>T('[1]p40'!$H$15:$J$15)</f>
        <v>Docente do Quadro Efetivo</v>
      </c>
      <c r="M47" s="504"/>
      <c r="N47" s="505"/>
      <c r="O47" s="19">
        <f>IF('[1]p40'!$D$15&lt;&gt;0,'[1]p40'!$D$15,"")</f>
        <v>35671</v>
      </c>
      <c r="P47" s="18" t="str">
        <f>IF('[1]p40'!$E$15&lt;&gt;0,'[1]p40'!$E$15,"")</f>
        <v>Concur.</v>
      </c>
      <c r="Q47" s="19">
        <f>IF('[1]p40'!$K$15&lt;&gt;0,'[1]p40'!$K$15,"")</f>
      </c>
      <c r="R47" s="49">
        <f>IF('[1]p40'!$L$15&lt;&gt;0,'[1]p40'!$L$15,"")</f>
      </c>
      <c r="S47" s="21" t="str">
        <f>IF('[1]p40'!$L$13&lt;&gt;0,'[1]p40'!$L$13,"")</f>
        <v>Ativa</v>
      </c>
    </row>
    <row r="48" spans="1:19" s="20" customFormat="1" ht="12.75">
      <c r="A48" s="21">
        <f>IF('[1]p41'!$C$13&gt;0,36,"")</f>
        <v>36</v>
      </c>
      <c r="B48" s="500" t="str">
        <f>T('[1]p41'!$C$13:$G$13)</f>
        <v>Sérgio Mota Alves</v>
      </c>
      <c r="C48" s="501" t="s">
        <v>201</v>
      </c>
      <c r="D48" s="501" t="s">
        <v>201</v>
      </c>
      <c r="E48" s="502" t="s">
        <v>201</v>
      </c>
      <c r="F48" s="21" t="str">
        <f>IF('[1]p41'!$J$13&gt;0,'[1]p41'!$J$13,"")</f>
        <v>3134699-1</v>
      </c>
      <c r="G48" s="17" t="str">
        <f>IF('[1]p41'!$A$15&lt;&gt;0,'[1]p41'!$A$15,"")</f>
        <v>Doutor</v>
      </c>
      <c r="H48" s="17" t="str">
        <f>IF('[1]p41'!$B$15&lt;&gt;0,'[1]p41'!$B$15,"")</f>
        <v>Adjunto</v>
      </c>
      <c r="I48" s="18" t="str">
        <f>IF('[1]p41'!$C$15&lt;&gt;0,'[1]p41'!$C$15,"")</f>
        <v>I</v>
      </c>
      <c r="J48" s="53">
        <f>IF('[1]p41'!$F$15&lt;&gt;0,'[1]p41'!$F$15,"")</f>
        <v>40</v>
      </c>
      <c r="K48" s="50" t="str">
        <f>IF('[1]p41'!$G$15&lt;&gt;0,'[1]p41'!$G$15,"")</f>
        <v>DE</v>
      </c>
      <c r="L48" s="503" t="str">
        <f>T('[1]p41'!$H$15:$J$15)</f>
        <v>Docente do Quadro Efetivo</v>
      </c>
      <c r="M48" s="504"/>
      <c r="N48" s="505"/>
      <c r="O48" s="19">
        <f>IF('[1]p41'!$D$15&lt;&gt;0,'[1]p41'!$D$15,"")</f>
        <v>37371</v>
      </c>
      <c r="P48" s="18" t="str">
        <f>IF('[1]p41'!$E$15&lt;&gt;0,'[1]p41'!$E$15,"")</f>
        <v>Concur.</v>
      </c>
      <c r="Q48" s="19">
        <f>IF('[1]p41'!$K$15&lt;&gt;0,'[1]p41'!$K$15,"")</f>
      </c>
      <c r="R48" s="49">
        <f>IF('[1]p41'!$L$15&lt;&gt;0,'[1]p41'!$L$15,"")</f>
      </c>
      <c r="S48" s="21" t="str">
        <f>IF('[1]p41'!$L$13&lt;&gt;0,'[1]p41'!$L$13,"")</f>
        <v>Afastado</v>
      </c>
    </row>
    <row r="49" spans="1:19" s="20" customFormat="1" ht="12.75">
      <c r="A49" s="21">
        <f>IF('[1]p42'!$C$13&gt;0,42,"")</f>
        <v>42</v>
      </c>
      <c r="B49" s="500" t="str">
        <f>T('[1]p42'!$C$13:$G$13)</f>
        <v>Severino Horácio da Silva</v>
      </c>
      <c r="C49" s="501" t="s">
        <v>206</v>
      </c>
      <c r="D49" s="501" t="s">
        <v>206</v>
      </c>
      <c r="E49" s="502" t="s">
        <v>206</v>
      </c>
      <c r="F49" s="21" t="str">
        <f>IF('[1]p42'!$J$13&gt;0,'[1]p42'!$J$13,"")</f>
        <v>3318305</v>
      </c>
      <c r="G49" s="17" t="str">
        <f>IF('[1]p42'!$A$15&lt;&gt;0,'[1]p42'!$A$15,"")</f>
        <v>Doutor</v>
      </c>
      <c r="H49" s="17" t="str">
        <f>IF('[1]p42'!$B$15&lt;&gt;0,'[1]p42'!$B$15,"")</f>
        <v>Adjunto</v>
      </c>
      <c r="I49" s="18" t="str">
        <f>IF('[1]p42'!$C$15&lt;&gt;0,'[1]p42'!$C$15,"")</f>
        <v>I</v>
      </c>
      <c r="J49" s="53">
        <f>IF('[1]p42'!$F$15&lt;&gt;0,'[1]p42'!$F$15,"")</f>
        <v>40</v>
      </c>
      <c r="K49" s="50" t="str">
        <f>IF('[1]p42'!$G$15&lt;&gt;0,'[1]p42'!$G$15,"")</f>
        <v>DE</v>
      </c>
      <c r="L49" s="503" t="str">
        <f>T('[1]p42'!$H$15:$J$15)</f>
        <v>Docente do Quadro Efetivo</v>
      </c>
      <c r="M49" s="504"/>
      <c r="N49" s="505"/>
      <c r="O49" s="19">
        <f>IF('[1]p42'!$D$15&lt;&gt;0,'[1]p42'!$D$15,"")</f>
        <v>39833</v>
      </c>
      <c r="P49" s="18" t="str">
        <f>IF('[1]p42'!$E$15&lt;&gt;0,'[1]p42'!$E$15,"")</f>
        <v>Concur.</v>
      </c>
      <c r="Q49" s="19">
        <f>IF('[1]p42'!$K$15&lt;&gt;0,'[1]p42'!$K$15,"")</f>
      </c>
      <c r="R49" s="49">
        <f>IF('[1]p42'!$L$15&lt;&gt;0,'[1]p42'!$L$15,"")</f>
      </c>
      <c r="S49" s="21" t="str">
        <f>IF('[1]p42'!$L$13&lt;&gt;0,'[1]p42'!$L$13,"")</f>
        <v>Ativa</v>
      </c>
    </row>
    <row r="50" spans="1:19" s="20" customFormat="1" ht="12.75">
      <c r="A50" s="21">
        <f>IF('[1]p43'!$C$13&gt;0,43,"")</f>
        <v>43</v>
      </c>
      <c r="B50" s="500" t="str">
        <f>T('[1]p43'!$C$13:$G$13)</f>
        <v>Vanio Fragoso de Melo</v>
      </c>
      <c r="C50" s="501" t="e">
        <v>#REF!</v>
      </c>
      <c r="D50" s="501" t="e">
        <v>#REF!</v>
      </c>
      <c r="E50" s="502" t="e">
        <v>#REF!</v>
      </c>
      <c r="F50" s="21" t="str">
        <f>IF('[1]p43'!$J$13&gt;0,'[1]p43'!$J$13,"")</f>
        <v>11964764</v>
      </c>
      <c r="G50" s="17" t="str">
        <f>IF('[1]p43'!$A$15&lt;&gt;0,'[1]p43'!$A$15,"")</f>
        <v>Doutor</v>
      </c>
      <c r="H50" s="17" t="str">
        <f>IF('[1]p43'!$B$15&lt;&gt;0,'[1]p43'!$B$15,"")</f>
        <v>Adjunto</v>
      </c>
      <c r="I50" s="18" t="str">
        <f>IF('[1]p43'!$C$15&lt;&gt;0,'[1]p43'!$C$15,"")</f>
        <v>III</v>
      </c>
      <c r="J50" s="53">
        <f>IF('[1]p43'!$F$15&lt;&gt;0,'[1]p43'!$F$15,"")</f>
        <v>40</v>
      </c>
      <c r="K50" s="50" t="str">
        <f>IF('[1]p43'!$G$15&lt;&gt;0,'[1]p43'!$G$15,"")</f>
        <v>DE</v>
      </c>
      <c r="L50" s="503" t="str">
        <f>T('[1]p43'!$H$15:$J$15)</f>
        <v>Docente do Quadro Efetivo</v>
      </c>
      <c r="M50" s="504"/>
      <c r="N50" s="505"/>
      <c r="O50" s="19">
        <f>IF('[1]p43'!$D$15&lt;&gt;0,'[1]p43'!$D$15,"")</f>
        <v>35172</v>
      </c>
      <c r="P50" s="18" t="str">
        <f>IF('[1]p43'!$E$15&lt;&gt;0,'[1]p43'!$E$15,"")</f>
        <v>Concur.</v>
      </c>
      <c r="Q50" s="19">
        <f>IF('[1]p43'!$K$15&lt;&gt;0,'[1]p43'!$K$15,"")</f>
      </c>
      <c r="R50" s="49">
        <f>IF('[1]p43'!$L$15&lt;&gt;0,'[1]p43'!$L$15,"")</f>
      </c>
      <c r="S50" s="21" t="str">
        <f>IF('[1]p43'!$L$13&lt;&gt;0,'[1]p43'!$L$13,"")</f>
        <v>Ativa</v>
      </c>
    </row>
    <row r="51" spans="1:19" s="20" customFormat="1" ht="12.75">
      <c r="A51" s="21">
        <f>IF('[1]p44'!$C$13&gt;0,44,"")</f>
        <v>44</v>
      </c>
      <c r="B51" s="500" t="str">
        <f>T('[1]p44'!$C$13:$G$13)</f>
        <v>Grayci Mary Gonçalves Leal</v>
      </c>
      <c r="C51" s="501" t="e">
        <v>#REF!</v>
      </c>
      <c r="D51" s="501" t="e">
        <v>#REF!</v>
      </c>
      <c r="E51" s="502" t="e">
        <v>#REF!</v>
      </c>
      <c r="F51" s="21" t="str">
        <f>IF('[1]p44'!$J$13&gt;0,'[1]p44'!$J$13,"")</f>
        <v>1637828</v>
      </c>
      <c r="G51" s="17" t="str">
        <f>IF('[1]p44'!$A$15&lt;&gt;0,'[1]p44'!$A$15,"")</f>
        <v>Mestre</v>
      </c>
      <c r="H51" s="17" t="str">
        <f>IF('[1]p44'!$B$15&lt;&gt;0,'[1]p44'!$B$15,"")</f>
        <v>Assistente</v>
      </c>
      <c r="I51" s="18" t="str">
        <f>IF('[1]p44'!$C$15&lt;&gt;0,'[1]p44'!$C$15,"")</f>
        <v>I</v>
      </c>
      <c r="J51" s="53">
        <f>IF('[1]p44'!$F$15&lt;&gt;0,'[1]p44'!$F$15,"")</f>
        <v>40</v>
      </c>
      <c r="K51" s="50" t="str">
        <f>IF('[1]p44'!$G$15&lt;&gt;0,'[1]p44'!$G$15,"")</f>
        <v>TP</v>
      </c>
      <c r="L51" s="503" t="str">
        <f>T('[1]p44'!$H$15:$J$15)</f>
        <v>Docente Substituto</v>
      </c>
      <c r="M51" s="504"/>
      <c r="N51" s="505"/>
      <c r="O51" s="19">
        <f>IF('[1]p44'!$D$15&lt;&gt;0,'[1]p44'!$D$15,"")</f>
        <v>39485</v>
      </c>
      <c r="P51" s="18" t="str">
        <f>IF('[1]p44'!$E$15&lt;&gt;0,'[1]p44'!$E$15,"")</f>
        <v>Concur.</v>
      </c>
      <c r="Q51" s="19">
        <f>IF('[1]p44'!$K$15&lt;&gt;0,'[1]p44'!$K$15,"")</f>
      </c>
      <c r="R51" s="49">
        <f>IF('[1]p44'!$L$15&lt;&gt;0,'[1]p44'!$L$15,"")</f>
      </c>
      <c r="S51" s="21" t="str">
        <f>IF('[1]p44'!$L$13&lt;&gt;0,'[1]p44'!$L$13,"")</f>
        <v>Ativa</v>
      </c>
    </row>
    <row r="52" spans="1:19" s="20" customFormat="1" ht="12.75">
      <c r="A52" s="21">
        <f>IF('[1]p45'!$C$13&gt;0,45,"")</f>
        <v>45</v>
      </c>
      <c r="B52" s="500" t="str">
        <f>T('[1]p45'!$C$13:$G$13)</f>
        <v>Hugo Bezerra Borba de Araújo</v>
      </c>
      <c r="C52" s="501" t="e">
        <v>#REF!</v>
      </c>
      <c r="D52" s="501" t="e">
        <v>#REF!</v>
      </c>
      <c r="E52" s="502" t="e">
        <v>#REF!</v>
      </c>
      <c r="F52" s="21" t="str">
        <f>IF('[1]p45'!$J$13&gt;0,'[1]p45'!$J$13,"")</f>
        <v>7333022-0</v>
      </c>
      <c r="G52" s="17" t="str">
        <f>IF('[1]p45'!$A$15&lt;&gt;0,'[1]p45'!$A$15,"")</f>
        <v>Mestre</v>
      </c>
      <c r="H52" s="17" t="str">
        <f>IF('[1]p45'!$B$15&lt;&gt;0,'[1]p45'!$B$15,"")</f>
        <v>Assistente</v>
      </c>
      <c r="I52" s="18" t="str">
        <f>IF('[1]p45'!$C$15&lt;&gt;0,'[1]p45'!$C$15,"")</f>
        <v>I</v>
      </c>
      <c r="J52" s="53">
        <f>IF('[1]p45'!$F$15&lt;&gt;0,'[1]p45'!$F$15,"")</f>
        <v>40</v>
      </c>
      <c r="K52" s="50" t="str">
        <f>IF('[1]p45'!$G$15&lt;&gt;0,'[1]p45'!$G$15,"")</f>
        <v>TP</v>
      </c>
      <c r="L52" s="503" t="str">
        <f>T('[1]p45'!$H$15:$J$15)</f>
        <v>Docente Substituto</v>
      </c>
      <c r="M52" s="504"/>
      <c r="N52" s="505"/>
      <c r="O52" s="19">
        <f>IF('[1]p45'!$D$15&lt;&gt;0,'[1]p45'!$D$15,"")</f>
        <v>39631</v>
      </c>
      <c r="P52" s="18" t="str">
        <f>IF('[1]p45'!$E$15&lt;&gt;0,'[1]p45'!$E$15,"")</f>
        <v>Concur.</v>
      </c>
      <c r="Q52" s="19">
        <f>IF('[1]p45'!$K$15&lt;&gt;0,'[1]p45'!$K$15,"")</f>
      </c>
      <c r="R52" s="49">
        <f>IF('[1]p45'!$L$15&lt;&gt;0,'[1]p45'!$L$15,"")</f>
      </c>
      <c r="S52" s="21" t="str">
        <f>IF('[1]p45'!$L$13&lt;&gt;0,'[1]p45'!$L$13,"")</f>
        <v>Ativa</v>
      </c>
    </row>
    <row r="53" spans="1:19" s="20" customFormat="1" ht="12.75">
      <c r="A53" s="21">
        <f>IF('[1]p46'!$C$13&gt;0,46,"")</f>
        <v>46</v>
      </c>
      <c r="B53" s="500" t="str">
        <f>T('[1]p46'!$C$13:$G$13)</f>
        <v>Ivaldo Maciel de Brito</v>
      </c>
      <c r="C53" s="501" t="e">
        <v>#REF!</v>
      </c>
      <c r="D53" s="501" t="e">
        <v>#REF!</v>
      </c>
      <c r="E53" s="502" t="e">
        <v>#REF!</v>
      </c>
      <c r="F53" s="21" t="str">
        <f>IF('[1]p46'!$J$13&gt;0,'[1]p46'!$J$13,"")</f>
        <v>8334047</v>
      </c>
      <c r="G53" s="17" t="str">
        <f>IF('[1]p46'!$A$15&lt;&gt;0,'[1]p46'!$A$15,"")</f>
        <v>Graduado</v>
      </c>
      <c r="H53" s="17" t="str">
        <f>IF('[1]p46'!$B$15&lt;&gt;0,'[1]p46'!$B$15,"")</f>
        <v>Auxiliar</v>
      </c>
      <c r="I53" s="18" t="str">
        <f>IF('[1]p46'!$C$15&lt;&gt;0,'[1]p46'!$C$15,"")</f>
        <v>I</v>
      </c>
      <c r="J53" s="53">
        <f>IF('[1]p46'!$F$15&lt;&gt;0,'[1]p46'!$F$15,"")</f>
        <v>40</v>
      </c>
      <c r="K53" s="50" t="str">
        <f>IF('[1]p46'!$G$15&lt;&gt;0,'[1]p46'!$G$15,"")</f>
        <v>TP</v>
      </c>
      <c r="L53" s="503" t="str">
        <f>T('[1]p46'!$H$15:$J$15)</f>
        <v>Docente Substituto</v>
      </c>
      <c r="M53" s="504"/>
      <c r="N53" s="505"/>
      <c r="O53" s="19">
        <f>IF('[1]p46'!$D$15&lt;&gt;0,'[1]p46'!$D$15,"")</f>
        <v>39636</v>
      </c>
      <c r="P53" s="18" t="str">
        <f>IF('[1]p46'!$E$15&lt;&gt;0,'[1]p46'!$E$15,"")</f>
        <v>Concur.</v>
      </c>
      <c r="Q53" s="19">
        <f>IF('[1]p46'!$K$15&lt;&gt;0,'[1]p46'!$K$15,"")</f>
      </c>
      <c r="R53" s="49">
        <f>IF('[1]p46'!$L$15&lt;&gt;0,'[1]p46'!$L$15,"")</f>
      </c>
      <c r="S53" s="21" t="str">
        <f>IF('[1]p46'!$L$13&lt;&gt;0,'[1]p46'!$L$13,"")</f>
        <v>Ativa</v>
      </c>
    </row>
    <row r="54" spans="1:19" s="20" customFormat="1" ht="12.75">
      <c r="A54" s="21">
        <f>IF('[1]p47'!$C$13&gt;0,47,"")</f>
        <v>47</v>
      </c>
      <c r="B54" s="500" t="str">
        <f>T('[1]p47'!$C$13:$G$13)</f>
        <v>Josiluiz Nobre dos Santos</v>
      </c>
      <c r="C54" s="501" t="e">
        <v>#REF!</v>
      </c>
      <c r="D54" s="501" t="e">
        <v>#REF!</v>
      </c>
      <c r="E54" s="502" t="e">
        <v>#REF!</v>
      </c>
      <c r="F54" s="21" t="str">
        <f>IF('[1]p47'!$J$13&gt;0,'[1]p47'!$J$13,"")</f>
        <v>1700511-4</v>
      </c>
      <c r="G54" s="17" t="str">
        <f>IF('[1]p47'!$A$15&lt;&gt;0,'[1]p47'!$A$15,"")</f>
        <v>Graduado</v>
      </c>
      <c r="H54" s="17" t="str">
        <f>IF('[1]p47'!$B$15&lt;&gt;0,'[1]p47'!$B$15,"")</f>
        <v>Auxiliar</v>
      </c>
      <c r="I54" s="18" t="str">
        <f>IF('[1]p47'!$C$15&lt;&gt;0,'[1]p47'!$C$15,"")</f>
        <v>I</v>
      </c>
      <c r="J54" s="53">
        <f>IF('[1]p47'!$F$15&lt;&gt;0,'[1]p47'!$F$15,"")</f>
        <v>40</v>
      </c>
      <c r="K54" s="50" t="str">
        <f>IF('[1]p47'!$G$15&lt;&gt;0,'[1]p47'!$G$15,"")</f>
        <v>TP</v>
      </c>
      <c r="L54" s="503" t="str">
        <f>T('[1]p47'!$H$15:$J$15)</f>
        <v>Docente Substituto</v>
      </c>
      <c r="M54" s="504"/>
      <c r="N54" s="505"/>
      <c r="O54" s="19">
        <f>IF('[1]p47'!$D$15&lt;&gt;0,'[1]p47'!$D$15,"")</f>
        <v>39930</v>
      </c>
      <c r="P54" s="18" t="str">
        <f>IF('[1]p47'!$E$15&lt;&gt;0,'[1]p47'!$E$15,"")</f>
        <v>Concur.</v>
      </c>
      <c r="Q54" s="19">
        <f>IF('[1]p47'!$K$15&lt;&gt;0,'[1]p47'!$K$15,"")</f>
      </c>
      <c r="R54" s="49">
        <f>IF('[1]p47'!$L$15&lt;&gt;0,'[1]p47'!$L$15,"")</f>
      </c>
      <c r="S54" s="21" t="str">
        <f>IF('[1]p47'!$L$13&lt;&gt;0,'[1]p47'!$L$13,"")</f>
        <v>Ativa</v>
      </c>
    </row>
    <row r="55" spans="1:17" s="9" customFormat="1" ht="12.75">
      <c r="A55"/>
      <c r="B55"/>
      <c r="C55"/>
      <c r="D55"/>
      <c r="E55"/>
      <c r="F55"/>
      <c r="G55"/>
      <c r="H55" s="10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0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0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0"/>
      <c r="I62"/>
      <c r="J62"/>
      <c r="K62"/>
      <c r="L62"/>
      <c r="M62"/>
      <c r="N62"/>
      <c r="O62"/>
      <c r="P62"/>
      <c r="Q62"/>
    </row>
    <row r="63" spans="1:17" s="9" customFormat="1" ht="12.75">
      <c r="A63"/>
      <c r="B63"/>
      <c r="C63"/>
      <c r="D63"/>
      <c r="E63"/>
      <c r="F63"/>
      <c r="G63"/>
      <c r="H63" s="10"/>
      <c r="I63"/>
      <c r="J63"/>
      <c r="K63"/>
      <c r="L63"/>
      <c r="M63"/>
      <c r="N63"/>
      <c r="O63"/>
      <c r="P63"/>
      <c r="Q63"/>
    </row>
    <row r="64" spans="1:17" s="9" customFormat="1" ht="12.75">
      <c r="A64"/>
      <c r="B64"/>
      <c r="C64"/>
      <c r="D64"/>
      <c r="E64"/>
      <c r="F64"/>
      <c r="G64"/>
      <c r="H64" s="10"/>
      <c r="I64"/>
      <c r="J64"/>
      <c r="K64"/>
      <c r="L64"/>
      <c r="M64"/>
      <c r="N64"/>
      <c r="O64"/>
      <c r="P64"/>
      <c r="Q64"/>
    </row>
    <row r="65" spans="1:17" s="9" customFormat="1" ht="12.75">
      <c r="A65"/>
      <c r="B65"/>
      <c r="C65"/>
      <c r="D65"/>
      <c r="E65"/>
      <c r="F65"/>
      <c r="G65"/>
      <c r="H65" s="10"/>
      <c r="I65"/>
      <c r="J65"/>
      <c r="K65"/>
      <c r="L65"/>
      <c r="M65"/>
      <c r="N65"/>
      <c r="O65"/>
      <c r="P65"/>
      <c r="Q65"/>
    </row>
    <row r="66" spans="1:17" s="9" customFormat="1" ht="12.75">
      <c r="A66"/>
      <c r="B66"/>
      <c r="C66"/>
      <c r="D66"/>
      <c r="E66"/>
      <c r="F66"/>
      <c r="G66"/>
      <c r="H66" s="10"/>
      <c r="I66"/>
      <c r="J66"/>
      <c r="K66"/>
      <c r="L66"/>
      <c r="M66"/>
      <c r="N66"/>
      <c r="O66"/>
      <c r="P66"/>
      <c r="Q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</sheetData>
  <sheetProtection/>
  <mergeCells count="102">
    <mergeCell ref="L14:N14"/>
    <mergeCell ref="B14:E14"/>
    <mergeCell ref="L15:N15"/>
    <mergeCell ref="L8:N8"/>
    <mergeCell ref="B8:E8"/>
    <mergeCell ref="B12:E12"/>
    <mergeCell ref="L13:N13"/>
    <mergeCell ref="B13:E13"/>
    <mergeCell ref="B9:E9"/>
    <mergeCell ref="B10:E10"/>
    <mergeCell ref="B11:E11"/>
    <mergeCell ref="B54:E54"/>
    <mergeCell ref="L9:N9"/>
    <mergeCell ref="L10:N10"/>
    <mergeCell ref="L11:N11"/>
    <mergeCell ref="L12:N12"/>
    <mergeCell ref="L16:N16"/>
    <mergeCell ref="B15:E15"/>
    <mergeCell ref="B16:E16"/>
    <mergeCell ref="L17:N17"/>
    <mergeCell ref="L18:N18"/>
    <mergeCell ref="B17:E17"/>
    <mergeCell ref="B18:E18"/>
    <mergeCell ref="L19:N19"/>
    <mergeCell ref="L20:N20"/>
    <mergeCell ref="B19:E19"/>
    <mergeCell ref="B20:E20"/>
    <mergeCell ref="L21:N21"/>
    <mergeCell ref="L22:N22"/>
    <mergeCell ref="B21:E21"/>
    <mergeCell ref="B22:E22"/>
    <mergeCell ref="L23:N23"/>
    <mergeCell ref="L24:N24"/>
    <mergeCell ref="B23:E23"/>
    <mergeCell ref="B24:E24"/>
    <mergeCell ref="L25:N25"/>
    <mergeCell ref="L26:N26"/>
    <mergeCell ref="B25:E25"/>
    <mergeCell ref="B26:E26"/>
    <mergeCell ref="L27:N27"/>
    <mergeCell ref="L28:N28"/>
    <mergeCell ref="B27:E27"/>
    <mergeCell ref="B28:E28"/>
    <mergeCell ref="L29:N29"/>
    <mergeCell ref="L30:N30"/>
    <mergeCell ref="B29:E29"/>
    <mergeCell ref="B30:E30"/>
    <mergeCell ref="L31:N31"/>
    <mergeCell ref="L32:N32"/>
    <mergeCell ref="B31:E31"/>
    <mergeCell ref="B32:E32"/>
    <mergeCell ref="L33:N33"/>
    <mergeCell ref="L34:N34"/>
    <mergeCell ref="B33:E33"/>
    <mergeCell ref="B34:E34"/>
    <mergeCell ref="L35:N35"/>
    <mergeCell ref="L36:N36"/>
    <mergeCell ref="B35:E35"/>
    <mergeCell ref="B36:E36"/>
    <mergeCell ref="L37:N37"/>
    <mergeCell ref="L38:N38"/>
    <mergeCell ref="B37:E37"/>
    <mergeCell ref="B38:E38"/>
    <mergeCell ref="L39:N39"/>
    <mergeCell ref="L40:N40"/>
    <mergeCell ref="B39:E39"/>
    <mergeCell ref="B40:E40"/>
    <mergeCell ref="L41:N41"/>
    <mergeCell ref="L42:N42"/>
    <mergeCell ref="B41:E41"/>
    <mergeCell ref="B42:E42"/>
    <mergeCell ref="L43:N43"/>
    <mergeCell ref="L44:N44"/>
    <mergeCell ref="B43:E43"/>
    <mergeCell ref="B44:E44"/>
    <mergeCell ref="L45:N45"/>
    <mergeCell ref="L46:N46"/>
    <mergeCell ref="B45:E45"/>
    <mergeCell ref="B46:E46"/>
    <mergeCell ref="L47:N47"/>
    <mergeCell ref="L48:N48"/>
    <mergeCell ref="B47:E47"/>
    <mergeCell ref="B48:E48"/>
    <mergeCell ref="L49:N49"/>
    <mergeCell ref="L50:N50"/>
    <mergeCell ref="B49:E49"/>
    <mergeCell ref="B50:E50"/>
    <mergeCell ref="B51:E51"/>
    <mergeCell ref="L51:N51"/>
    <mergeCell ref="B52:E52"/>
    <mergeCell ref="B53:E53"/>
    <mergeCell ref="L53:N53"/>
    <mergeCell ref="L54:N54"/>
    <mergeCell ref="L52:N52"/>
    <mergeCell ref="A1:S1"/>
    <mergeCell ref="J7:K7"/>
    <mergeCell ref="A4:S6"/>
    <mergeCell ref="E3:Q3"/>
    <mergeCell ref="B7:E7"/>
    <mergeCell ref="A3:D3"/>
    <mergeCell ref="A2:S2"/>
    <mergeCell ref="L7:N7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2" sqref="A2:S2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266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 t="s">
        <v>77</v>
      </c>
      <c r="R3" s="378"/>
      <c r="S3" s="29" t="str">
        <f>'[1]p1'!$H$4</f>
        <v>2009.2</v>
      </c>
    </row>
    <row r="4" spans="1:19" s="45" customFormat="1" ht="13.5" customHeight="1">
      <c r="A4" s="382" t="str">
        <f>T('[1]p9'!$C$13:$G$13)</f>
        <v>Aparecido Jesuino de Souza</v>
      </c>
      <c r="B4" s="383"/>
      <c r="C4" s="383"/>
      <c r="D4" s="383"/>
      <c r="E4" s="383"/>
      <c r="F4" s="383"/>
      <c r="G4" s="383"/>
      <c r="H4" s="384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22" ht="12.75">
      <c r="A5" s="61" t="s">
        <v>161</v>
      </c>
      <c r="B5" s="386" t="str">
        <f>IF('[1]p9'!$A$389&lt;&gt;0,'[1]p9'!$A$389,"")</f>
        <v>IMPA</v>
      </c>
      <c r="C5" s="386"/>
      <c r="D5" s="386"/>
      <c r="E5" s="386"/>
      <c r="F5" s="386"/>
      <c r="G5" s="386"/>
      <c r="H5" s="386"/>
      <c r="I5" s="386"/>
      <c r="J5" s="387"/>
      <c r="K5" s="383" t="s">
        <v>239</v>
      </c>
      <c r="L5" s="383"/>
      <c r="M5" s="386" t="str">
        <f>IF('[1]p9'!$H$389&lt;&gt;0,'[1]p9'!$H$389,"")</f>
        <v>CNPq</v>
      </c>
      <c r="N5" s="386"/>
      <c r="O5" s="387"/>
      <c r="P5" s="112" t="s">
        <v>71</v>
      </c>
      <c r="Q5" s="122">
        <f>IF('[1]p9'!$K$389&lt;&gt;0,'[1]p9'!$K$389,"")</f>
        <v>40182</v>
      </c>
      <c r="R5" s="119" t="s">
        <v>72</v>
      </c>
      <c r="S5" s="122">
        <f>IF('[1]p9'!$L$389&lt;&gt;0,'[1]p9'!$L$389,"")</f>
        <v>40186</v>
      </c>
      <c r="T5" s="123"/>
      <c r="U5" s="4"/>
      <c r="V5" s="4"/>
    </row>
    <row r="6" spans="1:22" ht="12.75">
      <c r="A6" s="382" t="s">
        <v>262</v>
      </c>
      <c r="B6" s="383"/>
      <c r="C6" s="386" t="str">
        <f>IF('[1]p9'!$C$390&lt;&gt;0,'[1]p9'!$C$390,"")</f>
        <v>Participou de banca de defesa de tese e pesquisa conjunta com D. Marchesin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123"/>
      <c r="U6" s="4"/>
      <c r="V6" s="4"/>
    </row>
    <row r="7" spans="1:19" ht="12.7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</row>
    <row r="8" spans="1:22" ht="12.75">
      <c r="A8" s="61" t="s">
        <v>161</v>
      </c>
      <c r="B8" s="386" t="str">
        <f>IF('[1]p9'!$A$393&lt;&gt;0,'[1]p9'!$A$393,"")</f>
        <v>IMECC-UNICAMP</v>
      </c>
      <c r="C8" s="386"/>
      <c r="D8" s="386"/>
      <c r="E8" s="386"/>
      <c r="F8" s="386"/>
      <c r="G8" s="386"/>
      <c r="H8" s="386"/>
      <c r="I8" s="386"/>
      <c r="J8" s="387"/>
      <c r="K8" s="383" t="s">
        <v>239</v>
      </c>
      <c r="L8" s="383"/>
      <c r="M8" s="386" t="str">
        <f>IF('[1]p9'!$H$393&lt;&gt;0,'[1]p9'!$H$393,"")</f>
        <v>CNPq</v>
      </c>
      <c r="N8" s="386"/>
      <c r="O8" s="387"/>
      <c r="P8" s="112" t="s">
        <v>71</v>
      </c>
      <c r="Q8" s="122">
        <f>IF('[1]p9'!$K$393&lt;&gt;0,'[1]p9'!$K$393,"")</f>
        <v>40210</v>
      </c>
      <c r="R8" s="119" t="s">
        <v>72</v>
      </c>
      <c r="S8" s="122">
        <f>IF('[1]p9'!$L$393&lt;&gt;0,'[1]p9'!$L$393,"")</f>
        <v>40214</v>
      </c>
      <c r="T8" s="123"/>
      <c r="U8" s="4"/>
      <c r="V8" s="4"/>
    </row>
    <row r="9" spans="1:22" ht="12.75">
      <c r="A9" s="382" t="s">
        <v>262</v>
      </c>
      <c r="B9" s="383"/>
      <c r="C9" s="386" t="str">
        <f>IF('[1]p9'!$C$394&lt;&gt;0,'[1]p9'!$C$394,"")</f>
        <v>Orientação conjunta com o Prof. Marcelo Santos do aluno Désio Ramires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7"/>
      <c r="T9" s="123"/>
      <c r="U9" s="4"/>
      <c r="V9" s="4"/>
    </row>
    <row r="10" spans="1:19" ht="12.75">
      <c r="A10" s="388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</row>
    <row r="11" spans="1:19" s="45" customFormat="1" ht="13.5" customHeight="1">
      <c r="A11" s="382" t="str">
        <f>T('[1]p12'!$C$13:$G$13)</f>
        <v>Claudianor Oliveira Alves</v>
      </c>
      <c r="B11" s="383"/>
      <c r="C11" s="383"/>
      <c r="D11" s="383"/>
      <c r="E11" s="383"/>
      <c r="F11" s="383"/>
      <c r="G11" s="383"/>
      <c r="H11" s="384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</row>
    <row r="12" spans="1:22" ht="12.75">
      <c r="A12" s="61" t="s">
        <v>161</v>
      </c>
      <c r="B12" s="386" t="str">
        <f>IF('[1]p12'!$A$389&lt;&gt;0,'[1]p12'!$A$389,"")</f>
        <v>UNICAMP</v>
      </c>
      <c r="C12" s="386"/>
      <c r="D12" s="386"/>
      <c r="E12" s="386"/>
      <c r="F12" s="386"/>
      <c r="G12" s="386"/>
      <c r="H12" s="386"/>
      <c r="I12" s="386"/>
      <c r="J12" s="387"/>
      <c r="K12" s="383" t="s">
        <v>239</v>
      </c>
      <c r="L12" s="383"/>
      <c r="M12" s="386">
        <f>IF('[1]p12'!$H$389&lt;&gt;0,'[1]p12'!$H$389,"")</f>
      </c>
      <c r="N12" s="386"/>
      <c r="O12" s="387"/>
      <c r="P12" s="112" t="s">
        <v>71</v>
      </c>
      <c r="Q12" s="122">
        <f>IF('[1]p12'!$K$389&lt;&gt;0,'[1]p12'!$K$389,"")</f>
        <v>40122</v>
      </c>
      <c r="R12" s="119" t="s">
        <v>72</v>
      </c>
      <c r="S12" s="122">
        <f>IF('[1]p12'!$L$389&lt;&gt;0,'[1]p12'!$L$389,"")</f>
        <v>40156</v>
      </c>
      <c r="T12" s="123"/>
      <c r="U12" s="4"/>
      <c r="V12" s="4"/>
    </row>
    <row r="13" spans="1:22" ht="12.75">
      <c r="A13" s="382" t="s">
        <v>262</v>
      </c>
      <c r="B13" s="383"/>
      <c r="C13" s="386" t="str">
        <f>IF('[1]p12'!$C$390&lt;&gt;0,'[1]p12'!$C$390,"")</f>
        <v>Pesquisa em equações Diferencias Parciais Elípticas 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7"/>
      <c r="T13" s="123"/>
      <c r="U13" s="4"/>
      <c r="V13" s="4"/>
    </row>
    <row r="14" spans="1:19" ht="12.7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</row>
    <row r="15" spans="1:22" ht="12.75">
      <c r="A15" s="61" t="s">
        <v>161</v>
      </c>
      <c r="B15" s="386" t="str">
        <f>IF('[1]p12'!$A$393&lt;&gt;0,'[1]p12'!$A$393,"")</f>
        <v>USP</v>
      </c>
      <c r="C15" s="386"/>
      <c r="D15" s="386"/>
      <c r="E15" s="386"/>
      <c r="F15" s="386"/>
      <c r="G15" s="386"/>
      <c r="H15" s="386"/>
      <c r="I15" s="386"/>
      <c r="J15" s="387"/>
      <c r="K15" s="383" t="s">
        <v>239</v>
      </c>
      <c r="L15" s="383"/>
      <c r="M15" s="386" t="str">
        <f>IF('[1]p12'!$H$393&lt;&gt;0,'[1]p12'!$H$393,"")</f>
        <v>Casadinho - CNPQ</v>
      </c>
      <c r="N15" s="386"/>
      <c r="O15" s="387"/>
      <c r="P15" s="112" t="s">
        <v>71</v>
      </c>
      <c r="Q15" s="122">
        <f>IF('[1]p12'!$K$393&lt;&gt;0,'[1]p12'!$K$393,"")</f>
        <v>40112</v>
      </c>
      <c r="R15" s="119" t="s">
        <v>72</v>
      </c>
      <c r="S15" s="122">
        <f>IF('[1]p12'!$L$393&lt;&gt;0,'[1]p12'!$L$393,"")</f>
        <v>40116</v>
      </c>
      <c r="T15" s="123"/>
      <c r="U15" s="4"/>
      <c r="V15" s="4"/>
    </row>
    <row r="16" spans="1:22" ht="12.75">
      <c r="A16" s="382" t="s">
        <v>262</v>
      </c>
      <c r="B16" s="383"/>
      <c r="C16" s="386" t="str">
        <f>IF('[1]p12'!$C$394&lt;&gt;0,'[1]p12'!$C$394,"")</f>
        <v>Pesquisa em quações Diferencias Parciais Elípticas </v>
      </c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7"/>
      <c r="T16" s="123"/>
      <c r="U16" s="4"/>
      <c r="V16" s="4"/>
    </row>
    <row r="17" spans="1:19" ht="12.75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</row>
    <row r="18" spans="1:19" s="45" customFormat="1" ht="13.5" customHeight="1">
      <c r="A18" s="382" t="str">
        <f>T('[1]p16'!$C$13:$G$13)</f>
        <v>Fernanda Ester Camillo Camargo</v>
      </c>
      <c r="B18" s="383"/>
      <c r="C18" s="383"/>
      <c r="D18" s="383"/>
      <c r="E18" s="383"/>
      <c r="F18" s="383"/>
      <c r="G18" s="383"/>
      <c r="H18" s="384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</row>
    <row r="19" spans="1:22" ht="12.75">
      <c r="A19" s="61" t="s">
        <v>161</v>
      </c>
      <c r="B19" s="386" t="str">
        <f>IF('[1]p16'!$A$389&lt;&gt;0,'[1]p16'!$A$389,"")</f>
        <v>Universidade Federal do Ceará</v>
      </c>
      <c r="C19" s="386"/>
      <c r="D19" s="386"/>
      <c r="E19" s="386"/>
      <c r="F19" s="386"/>
      <c r="G19" s="386"/>
      <c r="H19" s="386"/>
      <c r="I19" s="386"/>
      <c r="J19" s="387"/>
      <c r="K19" s="383" t="s">
        <v>239</v>
      </c>
      <c r="L19" s="383"/>
      <c r="M19" s="386">
        <f>IF('[1]p16'!$H$389&lt;&gt;0,'[1]p16'!$H$389,"")</f>
      </c>
      <c r="N19" s="386"/>
      <c r="O19" s="387"/>
      <c r="P19" s="112" t="s">
        <v>71</v>
      </c>
      <c r="Q19" s="122">
        <f>IF('[1]p16'!$K$389&lt;&gt;0,'[1]p16'!$K$389,"")</f>
        <v>40105</v>
      </c>
      <c r="R19" s="119" t="s">
        <v>72</v>
      </c>
      <c r="S19" s="122">
        <f>IF('[1]p16'!$L$389&lt;&gt;0,'[1]p16'!$L$389,"")</f>
        <v>40109</v>
      </c>
      <c r="T19" s="123"/>
      <c r="U19" s="4"/>
      <c r="V19" s="4"/>
    </row>
    <row r="20" spans="1:22" ht="12.75">
      <c r="A20" s="382" t="s">
        <v>262</v>
      </c>
      <c r="B20" s="383"/>
      <c r="C20" s="386" t="str">
        <f>IF('[1]p16'!$C$390&lt;&gt;0,'[1]p16'!$C$390,"")</f>
        <v>Intercâmbio científico com o Prof. Antonio Caminha do Departamento de Matemática da UFC</v>
      </c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7"/>
      <c r="T20" s="123"/>
      <c r="U20" s="4"/>
      <c r="V20" s="4"/>
    </row>
    <row r="21" spans="1:19" ht="12.75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</row>
    <row r="22" spans="1:22" ht="12.75">
      <c r="A22" s="61" t="s">
        <v>161</v>
      </c>
      <c r="B22" s="386" t="str">
        <f>IF('[1]p16'!$A$393&lt;&gt;0,'[1]p16'!$A$393,"")</f>
        <v>Universidade Federal do ABC</v>
      </c>
      <c r="C22" s="386"/>
      <c r="D22" s="386"/>
      <c r="E22" s="386"/>
      <c r="F22" s="386"/>
      <c r="G22" s="386"/>
      <c r="H22" s="386"/>
      <c r="I22" s="386"/>
      <c r="J22" s="387"/>
      <c r="K22" s="383" t="s">
        <v>239</v>
      </c>
      <c r="L22" s="383"/>
      <c r="M22" s="386">
        <f>IF('[1]p16'!$H$393&lt;&gt;0,'[1]p16'!$H$393,"")</f>
      </c>
      <c r="N22" s="386"/>
      <c r="O22" s="387"/>
      <c r="P22" s="112" t="s">
        <v>71</v>
      </c>
      <c r="Q22" s="122">
        <f>IF('[1]p16'!$K$393&lt;&gt;0,'[1]p16'!$K$393,"")</f>
        <v>40227</v>
      </c>
      <c r="R22" s="119" t="s">
        <v>72</v>
      </c>
      <c r="S22" s="122">
        <f>IF('[1]p16'!$L$393&lt;&gt;0,'[1]p16'!$L$393,"")</f>
        <v>40235</v>
      </c>
      <c r="T22" s="123"/>
      <c r="U22" s="4"/>
      <c r="V22" s="4"/>
    </row>
    <row r="23" spans="1:22" ht="12.75">
      <c r="A23" s="382" t="s">
        <v>262</v>
      </c>
      <c r="B23" s="383"/>
      <c r="C23" s="386" t="str">
        <f>IF('[1]p16'!$C$394&lt;&gt;0,'[1]p16'!$C$394,"")</f>
        <v>Intercâmbio Científico com o Prof. Márcio Fabiano da Silva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7"/>
      <c r="T23" s="123"/>
      <c r="U23" s="4"/>
      <c r="V23" s="4"/>
    </row>
    <row r="24" spans="1:19" ht="12.75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</row>
    <row r="25" spans="1:19" s="45" customFormat="1" ht="13.5" customHeight="1">
      <c r="A25" s="382" t="str">
        <f>T('[1]p19'!$C$13:$G$13)</f>
        <v>Francisco Júlio Sobreira de A. Corrêa</v>
      </c>
      <c r="B25" s="383"/>
      <c r="C25" s="383"/>
      <c r="D25" s="383"/>
      <c r="E25" s="383"/>
      <c r="F25" s="383"/>
      <c r="G25" s="383"/>
      <c r="H25" s="384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</row>
    <row r="26" spans="1:22" ht="12.75">
      <c r="A26" s="61" t="s">
        <v>161</v>
      </c>
      <c r="B26" s="386" t="str">
        <f>IF('[1]p19'!$A$389&lt;&gt;0,'[1]p19'!$A$389,"")</f>
        <v>Universidade Federal do Pará</v>
      </c>
      <c r="C26" s="386"/>
      <c r="D26" s="386"/>
      <c r="E26" s="386"/>
      <c r="F26" s="386"/>
      <c r="G26" s="386"/>
      <c r="H26" s="386"/>
      <c r="I26" s="386"/>
      <c r="J26" s="387"/>
      <c r="K26" s="383" t="s">
        <v>239</v>
      </c>
      <c r="L26" s="383"/>
      <c r="M26" s="386" t="str">
        <f>IF('[1]p19'!$H$389&lt;&gt;0,'[1]p19'!$H$389,"")</f>
        <v>CNPq</v>
      </c>
      <c r="N26" s="386"/>
      <c r="O26" s="387"/>
      <c r="P26" s="112" t="s">
        <v>71</v>
      </c>
      <c r="Q26" s="122">
        <f>IF('[1]p19'!$K$389&lt;&gt;0,'[1]p19'!$K$389,"")</f>
        <v>40105</v>
      </c>
      <c r="R26" s="119" t="s">
        <v>72</v>
      </c>
      <c r="S26" s="122">
        <f>IF('[1]p19'!$L$389&lt;&gt;0,'[1]p19'!$L$389,"")</f>
        <v>40109</v>
      </c>
      <c r="T26" s="123"/>
      <c r="U26" s="4"/>
      <c r="V26" s="4"/>
    </row>
    <row r="27" spans="1:22" ht="12.75">
      <c r="A27" s="382" t="s">
        <v>262</v>
      </c>
      <c r="B27" s="383"/>
      <c r="C27" s="386" t="str">
        <f>IF('[1]p19'!$C$390&lt;&gt;0,'[1]p19'!$C$390,"")</f>
        <v>Consultor externo para o Encontro do PIBIC-UFPA</v>
      </c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7"/>
      <c r="T27" s="123"/>
      <c r="U27" s="4"/>
      <c r="V27" s="4"/>
    </row>
    <row r="28" spans="1:19" ht="12.75">
      <c r="A28" s="388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</row>
    <row r="29" spans="1:19" s="45" customFormat="1" ht="13.5" customHeight="1">
      <c r="A29" s="382" t="str">
        <f>T('[1]p27'!$C$13:$G$13)</f>
        <v>José de Arimatéia Fernandes</v>
      </c>
      <c r="B29" s="383"/>
      <c r="C29" s="383"/>
      <c r="D29" s="383"/>
      <c r="E29" s="383"/>
      <c r="F29" s="383"/>
      <c r="G29" s="383"/>
      <c r="H29" s="384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</row>
    <row r="30" spans="1:22" ht="12.75">
      <c r="A30" s="61" t="s">
        <v>161</v>
      </c>
      <c r="B30" s="386" t="str">
        <f>IF('[1]p27'!$A$389&lt;&gt;0,'[1]p27'!$A$389,"")</f>
        <v>IMPA</v>
      </c>
      <c r="C30" s="386"/>
      <c r="D30" s="386"/>
      <c r="E30" s="386"/>
      <c r="F30" s="386"/>
      <c r="G30" s="386"/>
      <c r="H30" s="386"/>
      <c r="I30" s="386"/>
      <c r="J30" s="387"/>
      <c r="K30" s="383" t="s">
        <v>239</v>
      </c>
      <c r="L30" s="383"/>
      <c r="M30" s="386" t="str">
        <f>IF('[1]p27'!$H$389&lt;&gt;0,'[1]p27'!$H$389,"")</f>
        <v>OBMEP</v>
      </c>
      <c r="N30" s="386"/>
      <c r="O30" s="387"/>
      <c r="P30" s="112" t="s">
        <v>71</v>
      </c>
      <c r="Q30" s="122">
        <f>IF('[1]p27'!$K$389&lt;&gt;0,'[1]p27'!$K$389,"")</f>
        <v>40031</v>
      </c>
      <c r="R30" s="119" t="s">
        <v>72</v>
      </c>
      <c r="S30" s="122">
        <f>IF('[1]p27'!$L$389&lt;&gt;0,'[1]p27'!$L$389,"")</f>
        <v>40034</v>
      </c>
      <c r="T30" s="123"/>
      <c r="U30" s="4"/>
      <c r="V30" s="4"/>
    </row>
    <row r="31" spans="1:22" ht="12.75">
      <c r="A31" s="382" t="s">
        <v>262</v>
      </c>
      <c r="B31" s="383"/>
      <c r="C31" s="386" t="str">
        <f>IF('[1]p27'!$C$390&lt;&gt;0,'[1]p27'!$C$390,"")</f>
        <v>Reuniao dos coordenadores regionais da OBMEP</v>
      </c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7"/>
      <c r="T31" s="123"/>
      <c r="U31" s="4"/>
      <c r="V31" s="4"/>
    </row>
    <row r="32" spans="1:19" ht="12.75">
      <c r="A32" s="388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</row>
    <row r="33" spans="1:19" s="45" customFormat="1" ht="13.5" customHeight="1">
      <c r="A33" s="382" t="str">
        <f>T('[1]p36'!$C$13:$G$13)</f>
        <v>Michelli Karinne Barros da Silva</v>
      </c>
      <c r="B33" s="383"/>
      <c r="C33" s="383"/>
      <c r="D33" s="383"/>
      <c r="E33" s="383"/>
      <c r="F33" s="383"/>
      <c r="G33" s="383"/>
      <c r="H33" s="384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</row>
    <row r="34" spans="1:22" ht="12.75">
      <c r="A34" s="61" t="s">
        <v>161</v>
      </c>
      <c r="B34" s="386" t="str">
        <f>IF('[1]p36'!$A$389&lt;&gt;0,'[1]p36'!$A$389,"")</f>
        <v>Universidade Federal de Pernambuco</v>
      </c>
      <c r="C34" s="386"/>
      <c r="D34" s="386"/>
      <c r="E34" s="386"/>
      <c r="F34" s="386"/>
      <c r="G34" s="386"/>
      <c r="H34" s="386"/>
      <c r="I34" s="386"/>
      <c r="J34" s="387"/>
      <c r="K34" s="383" t="s">
        <v>239</v>
      </c>
      <c r="L34" s="383"/>
      <c r="M34" s="386" t="str">
        <f>IF('[1]p36'!$H$389&lt;&gt;0,'[1]p36'!$H$389,"")</f>
        <v>DE/UFPE</v>
      </c>
      <c r="N34" s="386"/>
      <c r="O34" s="387"/>
      <c r="P34" s="112" t="s">
        <v>71</v>
      </c>
      <c r="Q34" s="122">
        <f>IF('[1]p36'!$K$389&lt;&gt;0,'[1]p36'!$K$389,"")</f>
        <v>40084</v>
      </c>
      <c r="R34" s="119" t="s">
        <v>72</v>
      </c>
      <c r="S34" s="122">
        <f>IF('[1]p36'!$L$389&lt;&gt;0,'[1]p36'!$L$389,"")</f>
        <v>40088</v>
      </c>
      <c r="T34" s="123"/>
      <c r="U34" s="4"/>
      <c r="V34" s="4"/>
    </row>
    <row r="35" spans="1:22" ht="12.75">
      <c r="A35" s="382" t="s">
        <v>262</v>
      </c>
      <c r="B35" s="383"/>
      <c r="C35" s="386" t="str">
        <f>IF('[1]p36'!$C$390&lt;&gt;0,'[1]p36'!$C$390,"")</f>
        <v>Ministrar seminário e desenvolver projeto de pesquisa com a Professora Patrícia Leone Espinheira</v>
      </c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7"/>
      <c r="T35" s="123"/>
      <c r="U35" s="4"/>
      <c r="V35" s="4"/>
    </row>
  </sheetData>
  <sheetProtection/>
  <mergeCells count="70">
    <mergeCell ref="A35:B35"/>
    <mergeCell ref="C35:S35"/>
    <mergeCell ref="A33:H33"/>
    <mergeCell ref="I33:S33"/>
    <mergeCell ref="B34:J34"/>
    <mergeCell ref="K34:L34"/>
    <mergeCell ref="M34:O34"/>
    <mergeCell ref="A32:S32"/>
    <mergeCell ref="A31:B31"/>
    <mergeCell ref="C31:S31"/>
    <mergeCell ref="A28:S28"/>
    <mergeCell ref="A29:H29"/>
    <mergeCell ref="I29:S29"/>
    <mergeCell ref="B30:J30"/>
    <mergeCell ref="K30:L30"/>
    <mergeCell ref="M30:O30"/>
    <mergeCell ref="B26:J26"/>
    <mergeCell ref="K26:L26"/>
    <mergeCell ref="M26:O26"/>
    <mergeCell ref="A27:B27"/>
    <mergeCell ref="C27:S27"/>
    <mergeCell ref="A23:B23"/>
    <mergeCell ref="C23:S23"/>
    <mergeCell ref="A24:S24"/>
    <mergeCell ref="A25:H25"/>
    <mergeCell ref="I25:S25"/>
    <mergeCell ref="A21:S21"/>
    <mergeCell ref="B22:J22"/>
    <mergeCell ref="K22:L22"/>
    <mergeCell ref="M22:O22"/>
    <mergeCell ref="B19:J19"/>
    <mergeCell ref="K19:L19"/>
    <mergeCell ref="M19:O19"/>
    <mergeCell ref="A20:B20"/>
    <mergeCell ref="C20:S20"/>
    <mergeCell ref="A17:S17"/>
    <mergeCell ref="A18:H18"/>
    <mergeCell ref="I18:S18"/>
    <mergeCell ref="A16:B16"/>
    <mergeCell ref="C16:S16"/>
    <mergeCell ref="A13:B13"/>
    <mergeCell ref="C13:S13"/>
    <mergeCell ref="A14:S14"/>
    <mergeCell ref="B15:J15"/>
    <mergeCell ref="K15:L15"/>
    <mergeCell ref="M15:O15"/>
    <mergeCell ref="A11:H11"/>
    <mergeCell ref="I11:S11"/>
    <mergeCell ref="B12:J12"/>
    <mergeCell ref="K12:L12"/>
    <mergeCell ref="M12:O12"/>
    <mergeCell ref="A9:B9"/>
    <mergeCell ref="C9:S9"/>
    <mergeCell ref="A10:S10"/>
    <mergeCell ref="A6:B6"/>
    <mergeCell ref="C6:S6"/>
    <mergeCell ref="A7:S7"/>
    <mergeCell ref="B8:J8"/>
    <mergeCell ref="K8:L8"/>
    <mergeCell ref="M8:O8"/>
    <mergeCell ref="A4:H4"/>
    <mergeCell ref="I4:S4"/>
    <mergeCell ref="B5:J5"/>
    <mergeCell ref="K5:L5"/>
    <mergeCell ref="M5:O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A2" sqref="A2:S2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263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 t="s">
        <v>77</v>
      </c>
      <c r="R3" s="378"/>
      <c r="S3" s="2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s="45" customFormat="1" ht="13.5" customHeight="1">
      <c r="A6" s="112" t="s">
        <v>264</v>
      </c>
      <c r="B6" s="386" t="str">
        <f>T('[1]p2'!$C$13:$G$13)</f>
        <v>Alexsandro Bezerra Cavalcanti</v>
      </c>
      <c r="C6" s="386"/>
      <c r="D6" s="386"/>
      <c r="E6" s="386"/>
      <c r="F6" s="386"/>
      <c r="G6" s="386"/>
      <c r="H6" s="387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spans="1:22" ht="12.75">
      <c r="A7" s="61" t="s">
        <v>265</v>
      </c>
      <c r="B7" s="386" t="str">
        <f>IF('[1]p2'!$A$372&lt;&gt;0,'[1]p2'!$A$372,"")</f>
        <v>Gauss M. Cordeiro</v>
      </c>
      <c r="C7" s="386"/>
      <c r="D7" s="386"/>
      <c r="E7" s="386"/>
      <c r="F7" s="386"/>
      <c r="G7" s="386"/>
      <c r="H7" s="386"/>
      <c r="I7" s="386"/>
      <c r="J7" s="386"/>
      <c r="K7" s="382" t="s">
        <v>161</v>
      </c>
      <c r="L7" s="383"/>
      <c r="M7" s="386" t="str">
        <f>IF('[1]p2'!$F$372&lt;&gt;0,'[1]p2'!$F$372,"")</f>
        <v>UFPE</v>
      </c>
      <c r="N7" s="386"/>
      <c r="O7" s="387"/>
      <c r="P7" s="112" t="s">
        <v>71</v>
      </c>
      <c r="Q7" s="122" t="str">
        <f>IF('[1]p2'!$K$372&lt;&gt;0,'[1]p2'!$K$372,"")</f>
        <v>27/11/09</v>
      </c>
      <c r="R7" s="119" t="s">
        <v>72</v>
      </c>
      <c r="S7" s="122" t="str">
        <f>IF('[1]p2'!$L$372&lt;&gt;0,'[1]p2'!$L$372,"")</f>
        <v>27/11/09</v>
      </c>
      <c r="T7" s="123"/>
      <c r="U7" s="4"/>
      <c r="V7" s="4"/>
    </row>
    <row r="8" spans="1:22" ht="12.75">
      <c r="A8" s="382" t="s">
        <v>262</v>
      </c>
      <c r="B8" s="383"/>
      <c r="C8" s="386" t="str">
        <f>IF('[1]p2'!$C$373&lt;&gt;0,'[1]p2'!$C$373,"")</f>
        <v>Plenaria na V Sem. Mat. CCT: " Estatística: ontem, hoje e sempre!  "</v>
      </c>
      <c r="D8" s="386"/>
      <c r="E8" s="386"/>
      <c r="F8" s="386"/>
      <c r="G8" s="386"/>
      <c r="H8" s="386"/>
      <c r="I8" s="386"/>
      <c r="J8" s="386"/>
      <c r="K8" s="386"/>
      <c r="L8" s="387"/>
      <c r="M8" s="382" t="s">
        <v>239</v>
      </c>
      <c r="N8" s="383"/>
      <c r="O8" s="386" t="str">
        <f>IF('[1]p2'!$H$372&lt;&gt;0,'[1]p2'!$H$372,"")</f>
        <v>UFCG</v>
      </c>
      <c r="P8" s="386"/>
      <c r="Q8" s="386"/>
      <c r="R8" s="386"/>
      <c r="S8" s="387"/>
      <c r="T8" s="123"/>
      <c r="U8" s="4"/>
      <c r="V8" s="4"/>
    </row>
    <row r="9" spans="1:19" ht="12.7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</row>
    <row r="10" spans="1:19" s="45" customFormat="1" ht="13.5" customHeight="1">
      <c r="A10" s="112" t="s">
        <v>264</v>
      </c>
      <c r="B10" s="386" t="str">
        <f>T('[1]p9'!$C$13:$G$13)</f>
        <v>Aparecido Jesuino de Souza</v>
      </c>
      <c r="C10" s="386"/>
      <c r="D10" s="386"/>
      <c r="E10" s="386"/>
      <c r="F10" s="386"/>
      <c r="G10" s="386"/>
      <c r="H10" s="387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22" ht="12.75">
      <c r="A11" s="61" t="s">
        <v>265</v>
      </c>
      <c r="B11" s="386" t="str">
        <f>IF('[1]p9'!$A$372&lt;&gt;0,'[1]p9'!$A$372,"")</f>
        <v>Jesus Carlos da Mota</v>
      </c>
      <c r="C11" s="386"/>
      <c r="D11" s="386"/>
      <c r="E11" s="386"/>
      <c r="F11" s="386"/>
      <c r="G11" s="386"/>
      <c r="H11" s="386"/>
      <c r="I11" s="386"/>
      <c r="J11" s="386"/>
      <c r="K11" s="382" t="s">
        <v>161</v>
      </c>
      <c r="L11" s="383"/>
      <c r="M11" s="386" t="str">
        <f>IF('[1]p9'!$F$372&lt;&gt;0,'[1]p9'!$F$372,"")</f>
        <v>UFG</v>
      </c>
      <c r="N11" s="386"/>
      <c r="O11" s="387"/>
      <c r="P11" s="112" t="s">
        <v>71</v>
      </c>
      <c r="Q11" s="122">
        <f>IF('[1]p9'!$K$372&lt;&gt;0,'[1]p9'!$K$372,"")</f>
        <v>40143</v>
      </c>
      <c r="R11" s="119" t="s">
        <v>72</v>
      </c>
      <c r="S11" s="122">
        <f>IF('[1]p9'!$L$372&lt;&gt;0,'[1]p9'!$L$372,"")</f>
        <v>40144</v>
      </c>
      <c r="T11" s="123"/>
      <c r="U11" s="4"/>
      <c r="V11" s="4"/>
    </row>
    <row r="12" spans="1:22" ht="12.75">
      <c r="A12" s="382" t="s">
        <v>262</v>
      </c>
      <c r="B12" s="383"/>
      <c r="C12" s="386" t="str">
        <f>IF('[1]p9'!$C$373&lt;&gt;0,'[1]p9'!$C$373,"")</f>
        <v>Palestra na V Sem. Mat. CCT: "Ondas Viajantes para um Problema de combustão em meios Porosos" </v>
      </c>
      <c r="D12" s="386"/>
      <c r="E12" s="386"/>
      <c r="F12" s="386"/>
      <c r="G12" s="386"/>
      <c r="H12" s="386"/>
      <c r="I12" s="386"/>
      <c r="J12" s="386"/>
      <c r="K12" s="386"/>
      <c r="L12" s="387"/>
      <c r="M12" s="382" t="s">
        <v>239</v>
      </c>
      <c r="N12" s="383"/>
      <c r="O12" s="386" t="str">
        <f>IF('[1]p9'!$H$372&lt;&gt;0,'[1]p9'!$H$372,"")</f>
        <v>UFCG</v>
      </c>
      <c r="P12" s="386"/>
      <c r="Q12" s="386"/>
      <c r="R12" s="386"/>
      <c r="S12" s="387"/>
      <c r="T12" s="123"/>
      <c r="U12" s="4"/>
      <c r="V12" s="4"/>
    </row>
    <row r="13" spans="1:19" ht="12.75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</row>
    <row r="14" spans="1:22" ht="12.75">
      <c r="A14" s="61" t="s">
        <v>265</v>
      </c>
      <c r="B14" s="386" t="str">
        <f>IF('[1]p9'!$A$376&lt;&gt;0,'[1]p9'!$A$376,"")</f>
        <v>Ronaldo Alves Garcia</v>
      </c>
      <c r="C14" s="386"/>
      <c r="D14" s="386"/>
      <c r="E14" s="386"/>
      <c r="F14" s="386"/>
      <c r="G14" s="386"/>
      <c r="H14" s="386"/>
      <c r="I14" s="386"/>
      <c r="J14" s="386"/>
      <c r="K14" s="382" t="s">
        <v>161</v>
      </c>
      <c r="L14" s="383"/>
      <c r="M14" s="386" t="str">
        <f>IF('[1]p9'!$F$376&lt;&gt;0,'[1]p9'!$F$376,"")</f>
        <v>UFG</v>
      </c>
      <c r="N14" s="386"/>
      <c r="O14" s="387"/>
      <c r="P14" s="112" t="s">
        <v>71</v>
      </c>
      <c r="Q14" s="122">
        <f>IF('[1]p9'!$K$376&lt;&gt;0,'[1]p9'!$K$376,"")</f>
        <v>40143</v>
      </c>
      <c r="R14" s="119" t="s">
        <v>72</v>
      </c>
      <c r="S14" s="122">
        <f>IF('[1]p9'!$L$376&lt;&gt;0,'[1]p9'!$L$376,"")</f>
        <v>40144</v>
      </c>
      <c r="T14" s="123"/>
      <c r="U14" s="4"/>
      <c r="V14" s="4"/>
    </row>
    <row r="15" spans="1:22" ht="12.75">
      <c r="A15" s="382" t="s">
        <v>262</v>
      </c>
      <c r="B15" s="383"/>
      <c r="C15" s="386" t="str">
        <f>IF('[1]p9'!$C$377&lt;&gt;0,'[1]p9'!$C$377,"")</f>
        <v>Palestra na V Sem. Mat. CCT: " Dinâmica, Geometria e Teoria de Números "</v>
      </c>
      <c r="D15" s="386"/>
      <c r="E15" s="386"/>
      <c r="F15" s="386"/>
      <c r="G15" s="386"/>
      <c r="H15" s="386"/>
      <c r="I15" s="386"/>
      <c r="J15" s="386"/>
      <c r="K15" s="386"/>
      <c r="L15" s="387"/>
      <c r="M15" s="382" t="s">
        <v>239</v>
      </c>
      <c r="N15" s="383"/>
      <c r="O15" s="386" t="str">
        <f>IF('[1]p9'!$H$376&lt;&gt;0,'[1]p9'!$H$376,"")</f>
        <v>UFCG</v>
      </c>
      <c r="P15" s="386"/>
      <c r="Q15" s="386"/>
      <c r="R15" s="386"/>
      <c r="S15" s="387"/>
      <c r="T15" s="123"/>
      <c r="U15" s="4"/>
      <c r="V15" s="4"/>
    </row>
    <row r="16" spans="1:19" ht="12.75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</row>
    <row r="17" spans="1:19" s="45" customFormat="1" ht="13.5" customHeight="1">
      <c r="A17" s="112" t="s">
        <v>264</v>
      </c>
      <c r="B17" s="386" t="str">
        <f>T('[1]p11'!$C$13:$G$13)</f>
        <v>Bráulio Maia Junior</v>
      </c>
      <c r="C17" s="386"/>
      <c r="D17" s="386"/>
      <c r="E17" s="386"/>
      <c r="F17" s="386"/>
      <c r="G17" s="386"/>
      <c r="H17" s="387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22" ht="12.75">
      <c r="A18" s="61" t="s">
        <v>265</v>
      </c>
      <c r="B18" s="386" t="str">
        <f>IF('[1]p11'!$A$372&lt;&gt;0,'[1]p11'!$A$372,"")</f>
        <v>Aldo Trajano Lourêdo </v>
      </c>
      <c r="C18" s="386"/>
      <c r="D18" s="386"/>
      <c r="E18" s="386"/>
      <c r="F18" s="386"/>
      <c r="G18" s="386"/>
      <c r="H18" s="386"/>
      <c r="I18" s="386"/>
      <c r="J18" s="386"/>
      <c r="K18" s="382" t="s">
        <v>161</v>
      </c>
      <c r="L18" s="383"/>
      <c r="M18" s="386" t="str">
        <f>IF('[1]p11'!$F$372&lt;&gt;0,'[1]p11'!$F$372,"")</f>
        <v>UEPB</v>
      </c>
      <c r="N18" s="386"/>
      <c r="O18" s="387"/>
      <c r="P18" s="112" t="s">
        <v>71</v>
      </c>
      <c r="Q18" s="122" t="str">
        <f>IF('[1]p11'!$K$372&lt;&gt;0,'[1]p11'!$K$372,"")</f>
        <v>25/11/09</v>
      </c>
      <c r="R18" s="119" t="s">
        <v>72</v>
      </c>
      <c r="S18" s="122" t="str">
        <f>IF('[1]p11'!$L$372&lt;&gt;0,'[1]p11'!$L$372,"")</f>
        <v>25/11/09</v>
      </c>
      <c r="T18" s="123"/>
      <c r="U18" s="4"/>
      <c r="V18" s="4"/>
    </row>
    <row r="19" spans="1:22" ht="12.75">
      <c r="A19" s="382" t="s">
        <v>262</v>
      </c>
      <c r="B19" s="383"/>
      <c r="C19" s="386" t="str">
        <f>IF('[1]p11'!$C$373&lt;&gt;0,'[1]p11'!$C$373,"")</f>
        <v>Palestra na V Sem. Mat. CCT: " Alguns resultados envolvendo as equações polinomiais "</v>
      </c>
      <c r="D19" s="386"/>
      <c r="E19" s="386"/>
      <c r="F19" s="386"/>
      <c r="G19" s="386"/>
      <c r="H19" s="386"/>
      <c r="I19" s="386"/>
      <c r="J19" s="386"/>
      <c r="K19" s="386"/>
      <c r="L19" s="387"/>
      <c r="M19" s="382" t="s">
        <v>239</v>
      </c>
      <c r="N19" s="383"/>
      <c r="O19" s="386" t="str">
        <f>IF('[1]p11'!$H$372&lt;&gt;0,'[1]p11'!$H$372,"")</f>
        <v>UEPB</v>
      </c>
      <c r="P19" s="386"/>
      <c r="Q19" s="386"/>
      <c r="R19" s="386"/>
      <c r="S19" s="387"/>
      <c r="T19" s="123"/>
      <c r="U19" s="4"/>
      <c r="V19" s="4"/>
    </row>
    <row r="20" spans="1:19" ht="12.75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</row>
    <row r="21" spans="1:22" ht="12.75">
      <c r="A21" s="61" t="s">
        <v>265</v>
      </c>
      <c r="B21" s="386" t="str">
        <f>IF('[1]p11'!$A$376&lt;&gt;0,'[1]p11'!$A$376,"")</f>
        <v>Evandro C. F. dos Santos</v>
      </c>
      <c r="C21" s="386"/>
      <c r="D21" s="386"/>
      <c r="E21" s="386"/>
      <c r="F21" s="386"/>
      <c r="G21" s="386"/>
      <c r="H21" s="386"/>
      <c r="I21" s="386"/>
      <c r="J21" s="386"/>
      <c r="K21" s="382" t="s">
        <v>161</v>
      </c>
      <c r="L21" s="383"/>
      <c r="M21" s="386" t="str">
        <f>IF('[1]p11'!$F$376&lt;&gt;0,'[1]p11'!$F$376,"")</f>
        <v>UFBA</v>
      </c>
      <c r="N21" s="386"/>
      <c r="O21" s="387"/>
      <c r="P21" s="112" t="s">
        <v>71</v>
      </c>
      <c r="Q21" s="122" t="str">
        <f>IF('[1]p11'!$K$376&lt;&gt;0,'[1]p11'!$K$376,"")</f>
        <v>25/11/09</v>
      </c>
      <c r="R21" s="119" t="s">
        <v>72</v>
      </c>
      <c r="S21" s="122" t="str">
        <f>IF('[1]p11'!$L$376&lt;&gt;0,'[1]p11'!$L$376,"")</f>
        <v>27/11/09</v>
      </c>
      <c r="T21" s="123"/>
      <c r="U21" s="4"/>
      <c r="V21" s="4"/>
    </row>
    <row r="22" spans="1:22" ht="12.75">
      <c r="A22" s="382" t="s">
        <v>262</v>
      </c>
      <c r="B22" s="383"/>
      <c r="C22" s="386" t="str">
        <f>IF('[1]p11'!$C$377&lt;&gt;0,'[1]p11'!$C$377,"")</f>
        <v>Plenaria na V Sem. Mat. CCT: " O V Postulado: substitutos, aspectos históricos e implicações. Aplicações na prática docente"</v>
      </c>
      <c r="D22" s="386"/>
      <c r="E22" s="386"/>
      <c r="F22" s="386"/>
      <c r="G22" s="386"/>
      <c r="H22" s="386"/>
      <c r="I22" s="386"/>
      <c r="J22" s="386"/>
      <c r="K22" s="386"/>
      <c r="L22" s="387"/>
      <c r="M22" s="382" t="s">
        <v>239</v>
      </c>
      <c r="N22" s="383"/>
      <c r="O22" s="386" t="str">
        <f>IF('[1]p11'!$H$376&lt;&gt;0,'[1]p11'!$H$376,"")</f>
        <v>UFCG</v>
      </c>
      <c r="P22" s="386"/>
      <c r="Q22" s="386"/>
      <c r="R22" s="386"/>
      <c r="S22" s="387"/>
      <c r="T22" s="123"/>
      <c r="U22" s="4"/>
      <c r="V22" s="4"/>
    </row>
    <row r="23" spans="1:19" ht="12.75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</row>
    <row r="24" spans="1:22" ht="12.75">
      <c r="A24" s="61" t="s">
        <v>265</v>
      </c>
      <c r="B24" s="386" t="str">
        <f>IF('[1]p11'!$A$380&lt;&gt;0,'[1]p11'!$A$380,"")</f>
        <v>Ademakson Souza Araújo</v>
      </c>
      <c r="C24" s="386"/>
      <c r="D24" s="386"/>
      <c r="E24" s="386"/>
      <c r="F24" s="386"/>
      <c r="G24" s="386"/>
      <c r="H24" s="386"/>
      <c r="I24" s="386"/>
      <c r="J24" s="386"/>
      <c r="K24" s="382" t="s">
        <v>161</v>
      </c>
      <c r="L24" s="383"/>
      <c r="M24" s="386" t="str">
        <f>IF('[1]p11'!$F$380&lt;&gt;0,'[1]p11'!$F$380,"")</f>
        <v>UESB</v>
      </c>
      <c r="N24" s="386"/>
      <c r="O24" s="387"/>
      <c r="P24" s="112" t="s">
        <v>71</v>
      </c>
      <c r="Q24" s="122" t="str">
        <f>IF('[1]p11'!$K$380&lt;&gt;0,'[1]p11'!$K$380,"")</f>
        <v>27/11/09</v>
      </c>
      <c r="R24" s="119" t="s">
        <v>72</v>
      </c>
      <c r="S24" s="122" t="str">
        <f>IF('[1]p11'!$L$380&lt;&gt;0,'[1]p11'!$L$380,"")</f>
        <v>27/11/09</v>
      </c>
      <c r="T24" s="123"/>
      <c r="U24" s="4"/>
      <c r="V24" s="4"/>
    </row>
    <row r="25" spans="1:22" ht="12.75">
      <c r="A25" s="382" t="s">
        <v>262</v>
      </c>
      <c r="B25" s="383"/>
      <c r="C25" s="386" t="str">
        <f>IF('[1]p11'!$C$381&lt;&gt;0,'[1]p11'!$C$381,"")</f>
        <v>Banca da defesa de mestrado do aluno Jose Eder Vasconcelos</v>
      </c>
      <c r="D25" s="386"/>
      <c r="E25" s="386"/>
      <c r="F25" s="386"/>
      <c r="G25" s="386"/>
      <c r="H25" s="386"/>
      <c r="I25" s="386"/>
      <c r="J25" s="386"/>
      <c r="K25" s="386"/>
      <c r="L25" s="387"/>
      <c r="M25" s="382" t="s">
        <v>239</v>
      </c>
      <c r="N25" s="383"/>
      <c r="O25" s="386" t="str">
        <f>IF('[1]p11'!$H$380&lt;&gt;0,'[1]p11'!$H$380,"")</f>
        <v>PROAP</v>
      </c>
      <c r="P25" s="386"/>
      <c r="Q25" s="386"/>
      <c r="R25" s="386"/>
      <c r="S25" s="387"/>
      <c r="T25" s="123"/>
      <c r="U25" s="4"/>
      <c r="V25" s="4"/>
    </row>
    <row r="26" spans="1:19" ht="12.75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</row>
    <row r="27" spans="1:22" ht="12.75">
      <c r="A27" s="61" t="s">
        <v>265</v>
      </c>
      <c r="B27" s="386" t="str">
        <f>IF('[1]p11'!$A$384&lt;&gt;0,'[1]p11'!$A$384,"")</f>
        <v>Manoel José Machado Soares Lemos</v>
      </c>
      <c r="C27" s="386"/>
      <c r="D27" s="386"/>
      <c r="E27" s="386"/>
      <c r="F27" s="386"/>
      <c r="G27" s="386"/>
      <c r="H27" s="386"/>
      <c r="I27" s="386"/>
      <c r="J27" s="386"/>
      <c r="K27" s="382" t="s">
        <v>161</v>
      </c>
      <c r="L27" s="383"/>
      <c r="M27" s="386" t="str">
        <f>IF('[1]p11'!$F$384&lt;&gt;0,'[1]p11'!$F$384,"")</f>
        <v>UFPE</v>
      </c>
      <c r="N27" s="386"/>
      <c r="O27" s="387"/>
      <c r="P27" s="112" t="s">
        <v>71</v>
      </c>
      <c r="Q27" s="122" t="str">
        <f>IF('[1]p11'!$K$384&lt;&gt;0,'[1]p11'!$K$384,"")</f>
        <v>27/11/09</v>
      </c>
      <c r="R27" s="119" t="s">
        <v>72</v>
      </c>
      <c r="S27" s="122" t="str">
        <f>IF('[1]p11'!$L$384&lt;&gt;0,'[1]p11'!$L$384,"")</f>
        <v>27/11/09</v>
      </c>
      <c r="T27" s="123"/>
      <c r="U27" s="4"/>
      <c r="V27" s="4"/>
    </row>
    <row r="28" spans="1:22" ht="12.75">
      <c r="A28" s="382" t="s">
        <v>262</v>
      </c>
      <c r="B28" s="383"/>
      <c r="C28" s="386" t="str">
        <f>IF('[1]p11'!$C$385&lt;&gt;0,'[1]p11'!$C$385,"")</f>
        <v>Banca da defesa de mestrado do aluno Jose Eder Vasconcelos</v>
      </c>
      <c r="D28" s="386"/>
      <c r="E28" s="386"/>
      <c r="F28" s="386"/>
      <c r="G28" s="386"/>
      <c r="H28" s="386"/>
      <c r="I28" s="386"/>
      <c r="J28" s="386"/>
      <c r="K28" s="386"/>
      <c r="L28" s="387"/>
      <c r="M28" s="382" t="s">
        <v>239</v>
      </c>
      <c r="N28" s="383"/>
      <c r="O28" s="386" t="str">
        <f>IF('[1]p11'!$H$384&lt;&gt;0,'[1]p11'!$H$384,"")</f>
        <v>PROAP</v>
      </c>
      <c r="P28" s="386"/>
      <c r="Q28" s="386"/>
      <c r="R28" s="386"/>
      <c r="S28" s="387"/>
      <c r="T28" s="123"/>
      <c r="U28" s="4"/>
      <c r="V28" s="4"/>
    </row>
    <row r="29" spans="1:19" ht="12.75">
      <c r="A29" s="388"/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</row>
    <row r="30" spans="1:19" s="45" customFormat="1" ht="13.5" customHeight="1">
      <c r="A30" s="112" t="s">
        <v>264</v>
      </c>
      <c r="B30" s="386" t="str">
        <f>T('[1]p12'!$C$13:$G$13)</f>
        <v>Claudianor Oliveira Alves</v>
      </c>
      <c r="C30" s="386"/>
      <c r="D30" s="386"/>
      <c r="E30" s="386"/>
      <c r="F30" s="386"/>
      <c r="G30" s="386"/>
      <c r="H30" s="387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</row>
    <row r="31" spans="1:22" ht="12.75">
      <c r="A31" s="61" t="s">
        <v>265</v>
      </c>
      <c r="B31" s="386" t="str">
        <f>IF('[1]p12'!$A$372&lt;&gt;0,'[1]p12'!$A$372,"")</f>
        <v>Marcelo da Silva Montenegro </v>
      </c>
      <c r="C31" s="386"/>
      <c r="D31" s="386"/>
      <c r="E31" s="386"/>
      <c r="F31" s="386"/>
      <c r="G31" s="386"/>
      <c r="H31" s="386"/>
      <c r="I31" s="386"/>
      <c r="J31" s="386"/>
      <c r="K31" s="382" t="s">
        <v>161</v>
      </c>
      <c r="L31" s="383"/>
      <c r="M31" s="386" t="str">
        <f>IF('[1]p12'!$F$372&lt;&gt;0,'[1]p12'!$F$372,"")</f>
        <v>UNICAMP</v>
      </c>
      <c r="N31" s="386"/>
      <c r="O31" s="387"/>
      <c r="P31" s="112" t="s">
        <v>71</v>
      </c>
      <c r="Q31" s="122">
        <f>IF('[1]p12'!$K$372&lt;&gt;0,'[1]p12'!$K$372,"")</f>
        <v>40142</v>
      </c>
      <c r="R31" s="119" t="s">
        <v>72</v>
      </c>
      <c r="S31" s="122">
        <f>IF('[1]p12'!$L$372&lt;&gt;0,'[1]p12'!$L$372,"")</f>
        <v>40144</v>
      </c>
      <c r="T31" s="123"/>
      <c r="U31" s="4"/>
      <c r="V31" s="4"/>
    </row>
    <row r="32" spans="1:22" ht="12.75">
      <c r="A32" s="382" t="s">
        <v>262</v>
      </c>
      <c r="B32" s="383"/>
      <c r="C32" s="386" t="str">
        <f>IF('[1]p12'!$C$373&lt;&gt;0,'[1]p12'!$C$373,"")</f>
        <v>Pesquisa em Equações Diferencias Parciais Elítpicas. Comunicaao na V Sem. Mat. do CCT.</v>
      </c>
      <c r="D32" s="386"/>
      <c r="E32" s="386"/>
      <c r="F32" s="386"/>
      <c r="G32" s="386"/>
      <c r="H32" s="386"/>
      <c r="I32" s="386"/>
      <c r="J32" s="386"/>
      <c r="K32" s="386"/>
      <c r="L32" s="387"/>
      <c r="M32" s="382" t="s">
        <v>239</v>
      </c>
      <c r="N32" s="383"/>
      <c r="O32" s="386" t="str">
        <f>IF('[1]p12'!$H$372&lt;&gt;0,'[1]p12'!$H$372,"")</f>
        <v>Casadinho - CNPQ</v>
      </c>
      <c r="P32" s="386"/>
      <c r="Q32" s="386"/>
      <c r="R32" s="386"/>
      <c r="S32" s="387"/>
      <c r="T32" s="123"/>
      <c r="U32" s="4"/>
      <c r="V32" s="4"/>
    </row>
    <row r="33" spans="1:19" ht="12.75">
      <c r="A33" s="388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</row>
    <row r="34" spans="1:22" ht="12.75">
      <c r="A34" s="61" t="s">
        <v>265</v>
      </c>
      <c r="B34" s="386" t="str">
        <f>IF('[1]p12'!$A$376&lt;&gt;0,'[1]p12'!$A$376,"")</f>
        <v>Marcelo Furtado </v>
      </c>
      <c r="C34" s="386"/>
      <c r="D34" s="386"/>
      <c r="E34" s="386"/>
      <c r="F34" s="386"/>
      <c r="G34" s="386"/>
      <c r="H34" s="386"/>
      <c r="I34" s="386"/>
      <c r="J34" s="386"/>
      <c r="K34" s="382" t="s">
        <v>161</v>
      </c>
      <c r="L34" s="383"/>
      <c r="M34" s="386" t="str">
        <f>IF('[1]p12'!$F$376&lt;&gt;0,'[1]p12'!$F$376,"")</f>
        <v>UNB</v>
      </c>
      <c r="N34" s="386"/>
      <c r="O34" s="387"/>
      <c r="P34" s="112" t="s">
        <v>71</v>
      </c>
      <c r="Q34" s="122">
        <f>IF('[1]p12'!$K$376&lt;&gt;0,'[1]p12'!$K$376,"")</f>
        <v>40077</v>
      </c>
      <c r="R34" s="119" t="s">
        <v>72</v>
      </c>
      <c r="S34" s="122">
        <f>IF('[1]p12'!$L$376&lt;&gt;0,'[1]p12'!$L$376,"")</f>
        <v>40081</v>
      </c>
      <c r="T34" s="123"/>
      <c r="U34" s="4"/>
      <c r="V34" s="4"/>
    </row>
    <row r="35" spans="1:22" ht="12.75">
      <c r="A35" s="382" t="s">
        <v>262</v>
      </c>
      <c r="B35" s="383"/>
      <c r="C35" s="386" t="str">
        <f>IF('[1]p12'!$C$377&lt;&gt;0,'[1]p12'!$C$377,"")</f>
        <v>Pesquisa em Equações Diferencias Parciais Elítpicas</v>
      </c>
      <c r="D35" s="386"/>
      <c r="E35" s="386"/>
      <c r="F35" s="386"/>
      <c r="G35" s="386"/>
      <c r="H35" s="386"/>
      <c r="I35" s="386"/>
      <c r="J35" s="386"/>
      <c r="K35" s="386"/>
      <c r="L35" s="387"/>
      <c r="M35" s="382" t="s">
        <v>239</v>
      </c>
      <c r="N35" s="383"/>
      <c r="O35" s="386" t="str">
        <f>IF('[1]p12'!$H$376&lt;&gt;0,'[1]p12'!$H$376,"")</f>
        <v>CNPQ - Universal</v>
      </c>
      <c r="P35" s="386"/>
      <c r="Q35" s="386"/>
      <c r="R35" s="386"/>
      <c r="S35" s="387"/>
      <c r="T35" s="123"/>
      <c r="U35" s="4"/>
      <c r="V35" s="4"/>
    </row>
    <row r="36" spans="1:22" ht="12.75">
      <c r="A36" s="61" t="s">
        <v>265</v>
      </c>
      <c r="B36" s="386" t="str">
        <f>IF('[1]p12'!$A$380&lt;&gt;0,'[1]p12'!$A$380,"")</f>
        <v>Sérgio Henrique Monari Soares </v>
      </c>
      <c r="C36" s="386"/>
      <c r="D36" s="386"/>
      <c r="E36" s="386"/>
      <c r="F36" s="386"/>
      <c r="G36" s="386"/>
      <c r="H36" s="386"/>
      <c r="I36" s="386"/>
      <c r="J36" s="386"/>
      <c r="K36" s="382" t="s">
        <v>161</v>
      </c>
      <c r="L36" s="383"/>
      <c r="M36" s="386" t="str">
        <f>IF('[1]p12'!$F$380&lt;&gt;0,'[1]p12'!$F$380,"")</f>
        <v>USP</v>
      </c>
      <c r="N36" s="386"/>
      <c r="O36" s="387"/>
      <c r="P36" s="112" t="s">
        <v>71</v>
      </c>
      <c r="Q36" s="122">
        <f>IF('[1]p12'!$K$380&lt;&gt;0,'[1]p12'!$K$380,"")</f>
        <v>40140</v>
      </c>
      <c r="R36" s="119" t="s">
        <v>72</v>
      </c>
      <c r="S36" s="122">
        <f>IF('[1]p12'!$L$380&lt;&gt;0,'[1]p12'!$L$380,"")</f>
        <v>40144</v>
      </c>
      <c r="T36" s="123"/>
      <c r="U36" s="4"/>
      <c r="V36" s="4"/>
    </row>
    <row r="37" spans="1:22" ht="12.75">
      <c r="A37" s="382" t="s">
        <v>262</v>
      </c>
      <c r="B37" s="383"/>
      <c r="C37" s="386" t="str">
        <f>IF('[1]p12'!$C$381&lt;&gt;0,'[1]p12'!$C$381,"")</f>
        <v>Pesquisa em Equações Diferenciais Parciais Elítpicas. Comunicacao na V Semana Mat. do CCT</v>
      </c>
      <c r="D37" s="386"/>
      <c r="E37" s="386"/>
      <c r="F37" s="386"/>
      <c r="G37" s="386"/>
      <c r="H37" s="386"/>
      <c r="I37" s="386"/>
      <c r="J37" s="386"/>
      <c r="K37" s="386"/>
      <c r="L37" s="387"/>
      <c r="M37" s="382" t="s">
        <v>239</v>
      </c>
      <c r="N37" s="383"/>
      <c r="O37" s="386" t="str">
        <f>IF('[1]p12'!$H$380&lt;&gt;0,'[1]p12'!$H$380,"")</f>
        <v>Casadinho - CNPQ</v>
      </c>
      <c r="P37" s="386"/>
      <c r="Q37" s="386"/>
      <c r="R37" s="386"/>
      <c r="S37" s="387"/>
      <c r="T37" s="123"/>
      <c r="U37" s="4"/>
      <c r="V37" s="4"/>
    </row>
    <row r="38" spans="1:19" ht="12.75">
      <c r="A38" s="38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</row>
    <row r="39" spans="1:22" ht="12.75">
      <c r="A39" s="61" t="s">
        <v>265</v>
      </c>
      <c r="B39" s="386" t="str">
        <f>IF('[1]p12'!$A$384&lt;&gt;0,'[1]p12'!$A$384,"")</f>
        <v>Eugênio Tomasso Massa</v>
      </c>
      <c r="C39" s="386"/>
      <c r="D39" s="386"/>
      <c r="E39" s="386"/>
      <c r="F39" s="386"/>
      <c r="G39" s="386"/>
      <c r="H39" s="386"/>
      <c r="I39" s="386"/>
      <c r="J39" s="386"/>
      <c r="K39" s="382" t="s">
        <v>161</v>
      </c>
      <c r="L39" s="383"/>
      <c r="M39" s="386" t="str">
        <f>IF('[1]p12'!$F$384&lt;&gt;0,'[1]p12'!$F$384,"")</f>
        <v>USP</v>
      </c>
      <c r="N39" s="386"/>
      <c r="O39" s="387"/>
      <c r="P39" s="112" t="s">
        <v>71</v>
      </c>
      <c r="Q39" s="122">
        <f>IF('[1]p12'!$K$384&lt;&gt;0,'[1]p12'!$K$384,"")</f>
        <v>40140</v>
      </c>
      <c r="R39" s="119" t="s">
        <v>72</v>
      </c>
      <c r="S39" s="122">
        <f>IF('[1]p12'!$L$384&lt;&gt;0,'[1]p12'!$L$384,"")</f>
        <v>40144</v>
      </c>
      <c r="T39" s="123"/>
      <c r="U39" s="4"/>
      <c r="V39" s="4"/>
    </row>
    <row r="40" spans="1:22" ht="12.75">
      <c r="A40" s="382" t="s">
        <v>262</v>
      </c>
      <c r="B40" s="383"/>
      <c r="C40" s="386" t="str">
        <f>IF('[1]p12'!$C$385&lt;&gt;0,'[1]p12'!$C$385,"")</f>
        <v>Pesquisa em Equações Diferencias Pariciais Elípticas. Comunicacao na V Semana Mat. do CCT</v>
      </c>
      <c r="D40" s="386"/>
      <c r="E40" s="386"/>
      <c r="F40" s="386"/>
      <c r="G40" s="386"/>
      <c r="H40" s="386"/>
      <c r="I40" s="386"/>
      <c r="J40" s="386"/>
      <c r="K40" s="386"/>
      <c r="L40" s="387"/>
      <c r="M40" s="382" t="s">
        <v>239</v>
      </c>
      <c r="N40" s="383"/>
      <c r="O40" s="386" t="str">
        <f>IF('[1]p12'!$H$384&lt;&gt;0,'[1]p12'!$H$384,"")</f>
        <v>Casasdinho - CNPQ</v>
      </c>
      <c r="P40" s="386"/>
      <c r="Q40" s="386"/>
      <c r="R40" s="386"/>
      <c r="S40" s="387"/>
      <c r="T40" s="123"/>
      <c r="U40" s="4"/>
      <c r="V40" s="4"/>
    </row>
    <row r="41" spans="1:19" ht="12.75">
      <c r="A41" s="388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</row>
    <row r="42" spans="1:19" s="45" customFormat="1" ht="13.5" customHeight="1">
      <c r="A42" s="112" t="s">
        <v>264</v>
      </c>
      <c r="B42" s="386" t="str">
        <f>T('[1]p13'!$C$13:$G$13)</f>
        <v>Daniel Cordeiro de Morais Filho</v>
      </c>
      <c r="C42" s="386"/>
      <c r="D42" s="386"/>
      <c r="E42" s="386"/>
      <c r="F42" s="386"/>
      <c r="G42" s="386"/>
      <c r="H42" s="387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</row>
    <row r="43" spans="1:22" ht="12.75">
      <c r="A43" s="61" t="s">
        <v>265</v>
      </c>
      <c r="B43" s="386" t="str">
        <f>IF('[1]p13'!$A$372&lt;&gt;0,'[1]p13'!$A$372,"")</f>
        <v>Hilário Alencar </v>
      </c>
      <c r="C43" s="386"/>
      <c r="D43" s="386"/>
      <c r="E43" s="386"/>
      <c r="F43" s="386"/>
      <c r="G43" s="386"/>
      <c r="H43" s="386"/>
      <c r="I43" s="386"/>
      <c r="J43" s="386"/>
      <c r="K43" s="382" t="s">
        <v>161</v>
      </c>
      <c r="L43" s="383"/>
      <c r="M43" s="386" t="str">
        <f>IF('[1]p13'!$F$372&lt;&gt;0,'[1]p13'!$F$372,"")</f>
        <v>UFAL-SBM</v>
      </c>
      <c r="N43" s="386"/>
      <c r="O43" s="387"/>
      <c r="P43" s="112" t="s">
        <v>71</v>
      </c>
      <c r="Q43" s="122" t="str">
        <f>IF('[1]p13'!$K$372&lt;&gt;0,'[1]p13'!$K$372,"")</f>
        <v>25/11/09</v>
      </c>
      <c r="R43" s="119" t="s">
        <v>72</v>
      </c>
      <c r="S43" s="122" t="str">
        <f>IF('[1]p13'!$L$372&lt;&gt;0,'[1]p13'!$L$372,"")</f>
        <v>25/11/09</v>
      </c>
      <c r="T43" s="123"/>
      <c r="U43" s="4"/>
      <c r="V43" s="4"/>
    </row>
    <row r="44" spans="1:22" ht="12.75">
      <c r="A44" s="382" t="s">
        <v>262</v>
      </c>
      <c r="B44" s="383"/>
      <c r="C44" s="386" t="str">
        <f>IF('[1]p13'!$C$373&lt;&gt;0,'[1]p13'!$C$373,"")</f>
        <v>Conferencia plenaria de abertura da V Semana da Matematica do CCT: " Desafios da SBM"</v>
      </c>
      <c r="D44" s="386"/>
      <c r="E44" s="386"/>
      <c r="F44" s="386"/>
      <c r="G44" s="386"/>
      <c r="H44" s="386"/>
      <c r="I44" s="386"/>
      <c r="J44" s="386"/>
      <c r="K44" s="386"/>
      <c r="L44" s="387"/>
      <c r="M44" s="382" t="s">
        <v>239</v>
      </c>
      <c r="N44" s="383"/>
      <c r="O44" s="386" t="str">
        <f>IF('[1]p13'!$H$372&lt;&gt;0,'[1]p13'!$H$372,"")</f>
        <v>SBM</v>
      </c>
      <c r="P44" s="386"/>
      <c r="Q44" s="386"/>
      <c r="R44" s="386"/>
      <c r="S44" s="387"/>
      <c r="T44" s="123"/>
      <c r="U44" s="4"/>
      <c r="V44" s="4"/>
    </row>
    <row r="45" spans="1:19" ht="12.75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</row>
    <row r="46" spans="1:22" ht="12.75">
      <c r="A46" s="61" t="s">
        <v>265</v>
      </c>
      <c r="B46" s="386" t="str">
        <f>IF('[1]p13'!$A$376&lt;&gt;0,'[1]p13'!$A$376,"")</f>
        <v>Amauri Barros</v>
      </c>
      <c r="C46" s="386"/>
      <c r="D46" s="386"/>
      <c r="E46" s="386"/>
      <c r="F46" s="386"/>
      <c r="G46" s="386"/>
      <c r="H46" s="386"/>
      <c r="I46" s="386"/>
      <c r="J46" s="386"/>
      <c r="K46" s="382" t="s">
        <v>161</v>
      </c>
      <c r="L46" s="383"/>
      <c r="M46" s="386" t="str">
        <f>IF('[1]p13'!$F$376&lt;&gt;0,'[1]p13'!$F$376,"")</f>
        <v>UFAL</v>
      </c>
      <c r="N46" s="386"/>
      <c r="O46" s="387"/>
      <c r="P46" s="112" t="s">
        <v>71</v>
      </c>
      <c r="Q46" s="122" t="str">
        <f>IF('[1]p13'!$K$376&lt;&gt;0,'[1]p13'!$K$376,"")</f>
        <v>25/11/09</v>
      </c>
      <c r="R46" s="119" t="s">
        <v>72</v>
      </c>
      <c r="S46" s="122" t="str">
        <f>IF('[1]p13'!$L$376&lt;&gt;0,'[1]p13'!$L$376,"")</f>
        <v>25/11/09</v>
      </c>
      <c r="T46" s="123"/>
      <c r="U46" s="4"/>
      <c r="V46" s="4"/>
    </row>
    <row r="47" spans="1:22" ht="12.75">
      <c r="A47" s="382" t="s">
        <v>262</v>
      </c>
      <c r="B47" s="383"/>
      <c r="C47" s="386" t="str">
        <f>IF('[1]p13'!$C$377&lt;&gt;0,'[1]p13'!$C$377,"")</f>
        <v>Palestra na V Semana de Matematica do CCT: " Jogos em sala de aula: uma ótima alternativa didática "</v>
      </c>
      <c r="D47" s="386"/>
      <c r="E47" s="386"/>
      <c r="F47" s="386"/>
      <c r="G47" s="386"/>
      <c r="H47" s="386"/>
      <c r="I47" s="386"/>
      <c r="J47" s="386"/>
      <c r="K47" s="386"/>
      <c r="L47" s="387"/>
      <c r="M47" s="382" t="s">
        <v>239</v>
      </c>
      <c r="N47" s="383"/>
      <c r="O47" s="386" t="str">
        <f>IF('[1]p13'!$H$376&lt;&gt;0,'[1]p13'!$H$376,"")</f>
        <v>UFCG</v>
      </c>
      <c r="P47" s="386"/>
      <c r="Q47" s="386"/>
      <c r="R47" s="386"/>
      <c r="S47" s="387"/>
      <c r="T47" s="123"/>
      <c r="U47" s="4"/>
      <c r="V47" s="4"/>
    </row>
    <row r="48" spans="1:19" ht="12.75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</row>
    <row r="49" spans="1:22" ht="12.75">
      <c r="A49" s="61" t="s">
        <v>265</v>
      </c>
      <c r="B49" s="386" t="str">
        <f>IF('[1]p13'!$A$380&lt;&gt;0,'[1]p13'!$A$380,"")</f>
        <v>Elinalva Vasconcelos</v>
      </c>
      <c r="C49" s="386"/>
      <c r="D49" s="386"/>
      <c r="E49" s="386"/>
      <c r="F49" s="386"/>
      <c r="G49" s="386"/>
      <c r="H49" s="386"/>
      <c r="I49" s="386"/>
      <c r="J49" s="386"/>
      <c r="K49" s="382" t="s">
        <v>161</v>
      </c>
      <c r="L49" s="383"/>
      <c r="M49" s="386" t="str">
        <f>IF('[1]p13'!$F$380&lt;&gt;0,'[1]p13'!$F$380,"")</f>
        <v>UFBA</v>
      </c>
      <c r="N49" s="386"/>
      <c r="O49" s="387"/>
      <c r="P49" s="112" t="s">
        <v>71</v>
      </c>
      <c r="Q49" s="122" t="str">
        <f>IF('[1]p13'!$K$380&lt;&gt;0,'[1]p13'!$K$380,"")</f>
        <v>25/11/09</v>
      </c>
      <c r="R49" s="119" t="s">
        <v>72</v>
      </c>
      <c r="S49" s="122" t="str">
        <f>IF('[1]p13'!$L$380&lt;&gt;0,'[1]p13'!$L$380,"")</f>
        <v>27/11/09</v>
      </c>
      <c r="T49" s="123"/>
      <c r="U49" s="4"/>
      <c r="V49" s="4"/>
    </row>
    <row r="50" spans="1:22" ht="12.75">
      <c r="A50" s="382" t="s">
        <v>262</v>
      </c>
      <c r="B50" s="383"/>
      <c r="C50" s="386" t="str">
        <f>IF('[1]p13'!$C$381&lt;&gt;0,'[1]p13'!$C$381,"")</f>
        <v>V Semana da Matematica do CCCT: "Exposição do Lab. de Ensino de Matemática/UFBA " </v>
      </c>
      <c r="D50" s="386"/>
      <c r="E50" s="386"/>
      <c r="F50" s="386"/>
      <c r="G50" s="386"/>
      <c r="H50" s="386"/>
      <c r="I50" s="386"/>
      <c r="J50" s="386"/>
      <c r="K50" s="386"/>
      <c r="L50" s="387"/>
      <c r="M50" s="382" t="s">
        <v>239</v>
      </c>
      <c r="N50" s="383"/>
      <c r="O50" s="386" t="str">
        <f>IF('[1]p13'!$H$380&lt;&gt;0,'[1]p13'!$H$380,"")</f>
        <v>CNPq</v>
      </c>
      <c r="P50" s="386"/>
      <c r="Q50" s="386"/>
      <c r="R50" s="386"/>
      <c r="S50" s="387"/>
      <c r="T50" s="123"/>
      <c r="U50" s="4"/>
      <c r="V50" s="4"/>
    </row>
    <row r="51" spans="1:19" ht="12.75">
      <c r="A51" s="388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</row>
    <row r="52" spans="1:22" ht="12.75">
      <c r="A52" s="61" t="s">
        <v>265</v>
      </c>
      <c r="B52" s="386" t="str">
        <f>IF('[1]p13'!$A$384&lt;&gt;0,'[1]p13'!$A$384,"")</f>
        <v>Tomas E. Barros</v>
      </c>
      <c r="C52" s="386"/>
      <c r="D52" s="386"/>
      <c r="E52" s="386"/>
      <c r="F52" s="386"/>
      <c r="G52" s="386"/>
      <c r="H52" s="386"/>
      <c r="I52" s="386"/>
      <c r="J52" s="386"/>
      <c r="K52" s="382" t="s">
        <v>161</v>
      </c>
      <c r="L52" s="383"/>
      <c r="M52" s="386" t="str">
        <f>IF('[1]p13'!$F$384&lt;&gt;0,'[1]p13'!$F$384,"")</f>
        <v>UFSCar</v>
      </c>
      <c r="N52" s="386"/>
      <c r="O52" s="387"/>
      <c r="P52" s="112" t="s">
        <v>71</v>
      </c>
      <c r="Q52" s="122" t="str">
        <f>IF('[1]p13'!$K$384&lt;&gt;0,'[1]p13'!$K$384,"")</f>
        <v>25/11/09</v>
      </c>
      <c r="R52" s="119" t="s">
        <v>72</v>
      </c>
      <c r="S52" s="122" t="str">
        <f>IF('[1]p13'!$L$384&lt;&gt;0,'[1]p13'!$L$384,"")</f>
        <v>25/11/09</v>
      </c>
      <c r="T52" s="123"/>
      <c r="U52" s="4"/>
      <c r="V52" s="4"/>
    </row>
    <row r="53" spans="1:22" ht="12.75">
      <c r="A53" s="382" t="s">
        <v>262</v>
      </c>
      <c r="B53" s="383"/>
      <c r="C53" s="386" t="str">
        <f>IF('[1]p13'!$C$385&lt;&gt;0,'[1]p13'!$C$385,"")</f>
        <v>Palestra na V Sem. Mat. Do CCT: " Matemática e culinária: O teorema das panquecas e o teorema do sanduíche de presunto "</v>
      </c>
      <c r="D53" s="386"/>
      <c r="E53" s="386"/>
      <c r="F53" s="386"/>
      <c r="G53" s="386"/>
      <c r="H53" s="386"/>
      <c r="I53" s="386"/>
      <c r="J53" s="386"/>
      <c r="K53" s="386"/>
      <c r="L53" s="387"/>
      <c r="M53" s="382" t="s">
        <v>239</v>
      </c>
      <c r="N53" s="383"/>
      <c r="O53" s="386" t="str">
        <f>IF('[1]p13'!$H$384&lt;&gt;0,'[1]p13'!$H$384,"")</f>
        <v>UFCG</v>
      </c>
      <c r="P53" s="386"/>
      <c r="Q53" s="386"/>
      <c r="R53" s="386"/>
      <c r="S53" s="387"/>
      <c r="T53" s="123"/>
      <c r="U53" s="4"/>
      <c r="V53" s="4"/>
    </row>
    <row r="54" spans="1:19" ht="12.75">
      <c r="A54" s="388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</row>
    <row r="55" spans="1:19" s="45" customFormat="1" ht="13.5" customHeight="1">
      <c r="A55" s="112" t="s">
        <v>264</v>
      </c>
      <c r="B55" s="386" t="str">
        <f>T('[1]p16'!$C$13:$G$13)</f>
        <v>Fernanda Ester Camillo Camargo</v>
      </c>
      <c r="C55" s="386"/>
      <c r="D55" s="386"/>
      <c r="E55" s="386"/>
      <c r="F55" s="386"/>
      <c r="G55" s="386"/>
      <c r="H55" s="387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</row>
    <row r="56" spans="1:22" ht="12.75">
      <c r="A56" s="61" t="s">
        <v>265</v>
      </c>
      <c r="B56" s="386" t="str">
        <f>IF('[1]p16'!$A$372&lt;&gt;0,'[1]p16'!$A$372,"")</f>
        <v>Márcio Fabiano da Silva</v>
      </c>
      <c r="C56" s="386"/>
      <c r="D56" s="386"/>
      <c r="E56" s="386"/>
      <c r="F56" s="386"/>
      <c r="G56" s="386"/>
      <c r="H56" s="386"/>
      <c r="I56" s="386"/>
      <c r="J56" s="386"/>
      <c r="K56" s="382" t="s">
        <v>161</v>
      </c>
      <c r="L56" s="383"/>
      <c r="M56" s="386" t="str">
        <f>IF('[1]p16'!$F$372&lt;&gt;0,'[1]p16'!$F$372,"")</f>
        <v>UFABC</v>
      </c>
      <c r="N56" s="386"/>
      <c r="O56" s="387"/>
      <c r="P56" s="112" t="s">
        <v>71</v>
      </c>
      <c r="Q56" s="122">
        <f>IF('[1]p16'!$K$372&lt;&gt;0,'[1]p16'!$K$372,"")</f>
        <v>40091</v>
      </c>
      <c r="R56" s="119" t="s">
        <v>72</v>
      </c>
      <c r="S56" s="122">
        <f>IF('[1]p16'!$L$372&lt;&gt;0,'[1]p16'!$L$372,"")</f>
        <v>40095</v>
      </c>
      <c r="T56" s="123"/>
      <c r="U56" s="4"/>
      <c r="V56" s="4"/>
    </row>
    <row r="57" spans="1:22" ht="12.75">
      <c r="A57" s="382" t="s">
        <v>262</v>
      </c>
      <c r="B57" s="383"/>
      <c r="C57" s="386" t="str">
        <f>IF('[1]p16'!$C$373&lt;&gt;0,'[1]p16'!$C$373,"")</f>
        <v>Pesquisa em conjunto e palestra no ciclo de conferências</v>
      </c>
      <c r="D57" s="386"/>
      <c r="E57" s="386"/>
      <c r="F57" s="386"/>
      <c r="G57" s="386"/>
      <c r="H57" s="386"/>
      <c r="I57" s="386"/>
      <c r="J57" s="386"/>
      <c r="K57" s="386"/>
      <c r="L57" s="387"/>
      <c r="M57" s="382" t="s">
        <v>239</v>
      </c>
      <c r="N57" s="383"/>
      <c r="O57" s="386" t="str">
        <f>IF('[1]p16'!$H$372&lt;&gt;0,'[1]p16'!$H$372,"")</f>
        <v>INCT - CNPq</v>
      </c>
      <c r="P57" s="386"/>
      <c r="Q57" s="386"/>
      <c r="R57" s="386"/>
      <c r="S57" s="387"/>
      <c r="T57" s="123"/>
      <c r="U57" s="4"/>
      <c r="V57" s="4"/>
    </row>
    <row r="58" spans="1:19" ht="12.75">
      <c r="A58" s="388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</row>
    <row r="59" spans="1:22" ht="12.75">
      <c r="A59" s="61" t="s">
        <v>265</v>
      </c>
      <c r="B59" s="386" t="str">
        <f>IF('[1]p16'!$A$376&lt;&gt;0,'[1]p16'!$A$376,"")</f>
        <v>Marco Antonio Lázaro Velasquez</v>
      </c>
      <c r="C59" s="386"/>
      <c r="D59" s="386"/>
      <c r="E59" s="386"/>
      <c r="F59" s="386"/>
      <c r="G59" s="386"/>
      <c r="H59" s="386"/>
      <c r="I59" s="386"/>
      <c r="J59" s="386"/>
      <c r="K59" s="382" t="s">
        <v>161</v>
      </c>
      <c r="L59" s="383"/>
      <c r="M59" s="386" t="str">
        <f>IF('[1]p16'!$F$376&lt;&gt;0,'[1]p16'!$F$376,"")</f>
        <v>UFC</v>
      </c>
      <c r="N59" s="386"/>
      <c r="O59" s="387"/>
      <c r="P59" s="112" t="s">
        <v>71</v>
      </c>
      <c r="Q59" s="122">
        <f>IF('[1]p16'!$K$376&lt;&gt;0,'[1]p16'!$K$376,"")</f>
        <v>40203</v>
      </c>
      <c r="R59" s="119" t="s">
        <v>72</v>
      </c>
      <c r="S59" s="122">
        <f>IF('[1]p16'!$L$376&lt;&gt;0,'[1]p16'!$L$376,"")</f>
        <v>40228</v>
      </c>
      <c r="T59" s="123"/>
      <c r="U59" s="4"/>
      <c r="V59" s="4"/>
    </row>
    <row r="60" spans="1:22" ht="12.75">
      <c r="A60" s="382" t="s">
        <v>262</v>
      </c>
      <c r="B60" s="383"/>
      <c r="C60" s="386" t="str">
        <f>IF('[1]p16'!$C$377&lt;&gt;0,'[1]p16'!$C$377,"")</f>
        <v>Pesquisa em conjunto e palestra no ciclo de conferências</v>
      </c>
      <c r="D60" s="386"/>
      <c r="E60" s="386"/>
      <c r="F60" s="386"/>
      <c r="G60" s="386"/>
      <c r="H60" s="386"/>
      <c r="I60" s="386"/>
      <c r="J60" s="386"/>
      <c r="K60" s="386"/>
      <c r="L60" s="387"/>
      <c r="M60" s="382" t="s">
        <v>239</v>
      </c>
      <c r="N60" s="383"/>
      <c r="O60" s="386">
        <f>IF('[1]p16'!$H$376&lt;&gt;0,'[1]p16'!$H$376,"")</f>
      </c>
      <c r="P60" s="386"/>
      <c r="Q60" s="386"/>
      <c r="R60" s="386"/>
      <c r="S60" s="387"/>
      <c r="T60" s="123"/>
      <c r="U60" s="4"/>
      <c r="V60" s="4"/>
    </row>
    <row r="61" spans="1:19" ht="12.75">
      <c r="A61" s="388"/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</row>
    <row r="62" spans="1:19" s="45" customFormat="1" ht="13.5" customHeight="1">
      <c r="A62" s="112" t="s">
        <v>264</v>
      </c>
      <c r="B62" s="386" t="str">
        <f>T('[1]p19'!$C$13:$G$13)</f>
        <v>Francisco Júlio Sobreira de A. Corrêa</v>
      </c>
      <c r="C62" s="386"/>
      <c r="D62" s="386"/>
      <c r="E62" s="386"/>
      <c r="F62" s="386"/>
      <c r="G62" s="386"/>
      <c r="H62" s="387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</row>
    <row r="63" spans="1:22" ht="12.75">
      <c r="A63" s="61" t="s">
        <v>265</v>
      </c>
      <c r="B63" s="386" t="str">
        <f>IF('[1]p19'!$A$372&lt;&gt;0,'[1]p19'!$A$372,"")</f>
        <v>Antonio Suarez Fernandez</v>
      </c>
      <c r="C63" s="386"/>
      <c r="D63" s="386"/>
      <c r="E63" s="386"/>
      <c r="F63" s="386"/>
      <c r="G63" s="386"/>
      <c r="H63" s="386"/>
      <c r="I63" s="386"/>
      <c r="J63" s="386"/>
      <c r="K63" s="382" t="s">
        <v>161</v>
      </c>
      <c r="L63" s="383"/>
      <c r="M63" s="386" t="str">
        <f>IF('[1]p19'!$F$372&lt;&gt;0,'[1]p19'!$F$372,"")</f>
        <v>U. de Sevilla</v>
      </c>
      <c r="N63" s="386"/>
      <c r="O63" s="387"/>
      <c r="P63" s="112" t="s">
        <v>71</v>
      </c>
      <c r="Q63" s="122">
        <f>IF('[1]p19'!$K$372&lt;&gt;0,'[1]p19'!$K$372,"")</f>
        <v>40206</v>
      </c>
      <c r="R63" s="119" t="s">
        <v>72</v>
      </c>
      <c r="S63" s="122">
        <f>IF('[1]p19'!$L$372&lt;&gt;0,'[1]p19'!$L$372,"")</f>
        <v>40211</v>
      </c>
      <c r="T63" s="123"/>
      <c r="U63" s="4"/>
      <c r="V63" s="4"/>
    </row>
    <row r="64" spans="1:22" ht="12.75">
      <c r="A64" s="382" t="s">
        <v>262</v>
      </c>
      <c r="B64" s="383"/>
      <c r="C64" s="386" t="str">
        <f>IF('[1]p19'!$C$373&lt;&gt;0,'[1]p19'!$C$373,"")</f>
        <v>Pesquisa conjunta</v>
      </c>
      <c r="D64" s="386"/>
      <c r="E64" s="386"/>
      <c r="F64" s="386"/>
      <c r="G64" s="386"/>
      <c r="H64" s="386"/>
      <c r="I64" s="386"/>
      <c r="J64" s="386"/>
      <c r="K64" s="386"/>
      <c r="L64" s="387"/>
      <c r="M64" s="382" t="s">
        <v>239</v>
      </c>
      <c r="N64" s="383"/>
      <c r="O64" s="386" t="str">
        <f>IF('[1]p19'!$H$372&lt;&gt;0,'[1]p19'!$H$372,"")</f>
        <v>INCTMat e CNPq</v>
      </c>
      <c r="P64" s="386"/>
      <c r="Q64" s="386"/>
      <c r="R64" s="386"/>
      <c r="S64" s="387"/>
      <c r="T64" s="123"/>
      <c r="U64" s="4"/>
      <c r="V64" s="4"/>
    </row>
    <row r="65" spans="1:19" ht="12.75">
      <c r="A65" s="388"/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</row>
    <row r="66" spans="1:19" s="45" customFormat="1" ht="13.5" customHeight="1">
      <c r="A66" s="112" t="s">
        <v>264</v>
      </c>
      <c r="B66" s="386" t="str">
        <f>T('[1]p35'!$C$13:$G$13)</f>
        <v>Marco Aurélio Soares Souto</v>
      </c>
      <c r="C66" s="386"/>
      <c r="D66" s="386"/>
      <c r="E66" s="386"/>
      <c r="F66" s="386"/>
      <c r="G66" s="386"/>
      <c r="H66" s="387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</row>
    <row r="67" spans="1:22" ht="12.75">
      <c r="A67" s="61" t="s">
        <v>265</v>
      </c>
      <c r="B67" s="386" t="str">
        <f>IF('[1]p35'!$A$372&lt;&gt;0,'[1]p35'!$A$372,"")</f>
        <v>Everaldo Souto Medeiros</v>
      </c>
      <c r="C67" s="386"/>
      <c r="D67" s="386"/>
      <c r="E67" s="386"/>
      <c r="F67" s="386"/>
      <c r="G67" s="386"/>
      <c r="H67" s="386"/>
      <c r="I67" s="386"/>
      <c r="J67" s="386"/>
      <c r="K67" s="382" t="s">
        <v>161</v>
      </c>
      <c r="L67" s="383"/>
      <c r="M67" s="386" t="str">
        <f>IF('[1]p35'!$F$372&lt;&gt;0,'[1]p35'!$F$372,"")</f>
        <v>UFPB</v>
      </c>
      <c r="N67" s="386"/>
      <c r="O67" s="387"/>
      <c r="P67" s="112" t="s">
        <v>71</v>
      </c>
      <c r="Q67" s="122" t="str">
        <f>IF('[1]p35'!$K$372&lt;&gt;0,'[1]p35'!$K$372,"")</f>
        <v>25/11/09</v>
      </c>
      <c r="R67" s="119" t="s">
        <v>72</v>
      </c>
      <c r="S67" s="122" t="str">
        <f>IF('[1]p35'!$L$372&lt;&gt;0,'[1]p35'!$L$372,"")</f>
        <v>26/11/09</v>
      </c>
      <c r="T67" s="123"/>
      <c r="U67" s="4"/>
      <c r="V67" s="4"/>
    </row>
    <row r="68" spans="1:22" ht="12.75">
      <c r="A68" s="382" t="s">
        <v>262</v>
      </c>
      <c r="B68" s="383"/>
      <c r="C68" s="386" t="str">
        <f>IF('[1]p35'!$C$373&lt;&gt;0,'[1]p35'!$C$373,"")</f>
        <v>Com. na V Sem. de Mat. CCT: "Existência e multiplicidade de solução para um problema elíptico quasilinear"</v>
      </c>
      <c r="D68" s="386"/>
      <c r="E68" s="386"/>
      <c r="F68" s="386"/>
      <c r="G68" s="386"/>
      <c r="H68" s="386"/>
      <c r="I68" s="386"/>
      <c r="J68" s="386"/>
      <c r="K68" s="386"/>
      <c r="L68" s="387"/>
      <c r="M68" s="382" t="s">
        <v>239</v>
      </c>
      <c r="N68" s="383"/>
      <c r="O68" s="386" t="str">
        <f>IF('[1]p35'!$H$372&lt;&gt;0,'[1]p35'!$H$372,"")</f>
        <v>UFCG</v>
      </c>
      <c r="P68" s="386"/>
      <c r="Q68" s="386"/>
      <c r="R68" s="386"/>
      <c r="S68" s="387"/>
      <c r="T68" s="123"/>
      <c r="U68" s="4"/>
      <c r="V68" s="4"/>
    </row>
    <row r="69" spans="1:19" ht="12.75">
      <c r="A69" s="388"/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</row>
    <row r="70" spans="1:22" ht="12.75">
      <c r="A70" s="61" t="s">
        <v>265</v>
      </c>
      <c r="B70" s="386" t="str">
        <f>IF('[1]p35'!$A$376&lt;&gt;0,'[1]p35'!$A$376,"")</f>
        <v>Uberlandio Severo </v>
      </c>
      <c r="C70" s="386"/>
      <c r="D70" s="386"/>
      <c r="E70" s="386"/>
      <c r="F70" s="386"/>
      <c r="G70" s="386"/>
      <c r="H70" s="386"/>
      <c r="I70" s="386"/>
      <c r="J70" s="386"/>
      <c r="K70" s="382" t="s">
        <v>161</v>
      </c>
      <c r="L70" s="383"/>
      <c r="M70" s="386" t="str">
        <f>IF('[1]p35'!$F$376&lt;&gt;0,'[1]p35'!$F$376,"")</f>
        <v>UFPB</v>
      </c>
      <c r="N70" s="386"/>
      <c r="O70" s="387"/>
      <c r="P70" s="112" t="s">
        <v>71</v>
      </c>
      <c r="Q70" s="122" t="str">
        <f>IF('[1]p35'!$K$376&lt;&gt;0,'[1]p35'!$K$376,"")</f>
        <v>25/11/09</v>
      </c>
      <c r="R70" s="119" t="s">
        <v>72</v>
      </c>
      <c r="S70" s="122" t="str">
        <f>IF('[1]p35'!$L$376&lt;&gt;0,'[1]p35'!$L$376,"")</f>
        <v>25/11/09</v>
      </c>
      <c r="T70" s="123"/>
      <c r="U70" s="4"/>
      <c r="V70" s="4"/>
    </row>
    <row r="71" spans="1:22" ht="12.75">
      <c r="A71" s="382" t="s">
        <v>262</v>
      </c>
      <c r="B71" s="383"/>
      <c r="C71" s="386" t="str">
        <f>IF('[1]p35'!$C$377&lt;&gt;0,'[1]p35'!$C$377,"")</f>
        <v>Com. na V Sem. de Mat. CCT: "Sobre uma Extensão de um Lema de Lions e uma Aplicação"</v>
      </c>
      <c r="D71" s="386"/>
      <c r="E71" s="386"/>
      <c r="F71" s="386"/>
      <c r="G71" s="386"/>
      <c r="H71" s="386"/>
      <c r="I71" s="386"/>
      <c r="J71" s="386"/>
      <c r="K71" s="386"/>
      <c r="L71" s="387"/>
      <c r="M71" s="382" t="s">
        <v>239</v>
      </c>
      <c r="N71" s="383"/>
      <c r="O71" s="386" t="str">
        <f>IF('[1]p35'!$H$376&lt;&gt;0,'[1]p35'!$H$376,"")</f>
        <v>UFCG</v>
      </c>
      <c r="P71" s="386"/>
      <c r="Q71" s="386"/>
      <c r="R71" s="386"/>
      <c r="S71" s="387"/>
      <c r="T71" s="123"/>
      <c r="U71" s="4"/>
      <c r="V71" s="4"/>
    </row>
  </sheetData>
  <sheetProtection/>
  <mergeCells count="180">
    <mergeCell ref="A71:B71"/>
    <mergeCell ref="C71:L71"/>
    <mergeCell ref="M71:N71"/>
    <mergeCell ref="O71:S71"/>
    <mergeCell ref="A69:S69"/>
    <mergeCell ref="B70:J70"/>
    <mergeCell ref="K70:L70"/>
    <mergeCell ref="M70:O70"/>
    <mergeCell ref="B67:J67"/>
    <mergeCell ref="K67:L67"/>
    <mergeCell ref="M67:O67"/>
    <mergeCell ref="A68:B68"/>
    <mergeCell ref="C68:L68"/>
    <mergeCell ref="M68:N68"/>
    <mergeCell ref="O68:S68"/>
    <mergeCell ref="A65:S65"/>
    <mergeCell ref="B66:H66"/>
    <mergeCell ref="I66:S66"/>
    <mergeCell ref="A64:B64"/>
    <mergeCell ref="C64:L64"/>
    <mergeCell ref="M64:N64"/>
    <mergeCell ref="O64:S64"/>
    <mergeCell ref="A61:S61"/>
    <mergeCell ref="B62:H62"/>
    <mergeCell ref="I62:S62"/>
    <mergeCell ref="B63:J63"/>
    <mergeCell ref="K63:L63"/>
    <mergeCell ref="M63:O63"/>
    <mergeCell ref="A60:B60"/>
    <mergeCell ref="C60:L60"/>
    <mergeCell ref="M60:N60"/>
    <mergeCell ref="O60:S60"/>
    <mergeCell ref="A58:S58"/>
    <mergeCell ref="B59:J59"/>
    <mergeCell ref="K59:L59"/>
    <mergeCell ref="M59:O59"/>
    <mergeCell ref="A57:B57"/>
    <mergeCell ref="C57:L57"/>
    <mergeCell ref="M57:N57"/>
    <mergeCell ref="O57:S57"/>
    <mergeCell ref="A54:S54"/>
    <mergeCell ref="B55:H55"/>
    <mergeCell ref="I55:S55"/>
    <mergeCell ref="B56:J56"/>
    <mergeCell ref="K56:L56"/>
    <mergeCell ref="M56:O56"/>
    <mergeCell ref="A53:B53"/>
    <mergeCell ref="C53:L53"/>
    <mergeCell ref="M53:N53"/>
    <mergeCell ref="O53:S53"/>
    <mergeCell ref="A51:S51"/>
    <mergeCell ref="B52:J52"/>
    <mergeCell ref="K52:L52"/>
    <mergeCell ref="M52:O52"/>
    <mergeCell ref="A50:B50"/>
    <mergeCell ref="C50:L50"/>
    <mergeCell ref="M50:N50"/>
    <mergeCell ref="O50:S50"/>
    <mergeCell ref="A48:S48"/>
    <mergeCell ref="B49:J49"/>
    <mergeCell ref="K49:L49"/>
    <mergeCell ref="M49:O49"/>
    <mergeCell ref="A47:B47"/>
    <mergeCell ref="C47:L47"/>
    <mergeCell ref="M47:N47"/>
    <mergeCell ref="O47:S47"/>
    <mergeCell ref="A45:S45"/>
    <mergeCell ref="B46:J46"/>
    <mergeCell ref="K46:L46"/>
    <mergeCell ref="M46:O46"/>
    <mergeCell ref="A44:B44"/>
    <mergeCell ref="C44:L44"/>
    <mergeCell ref="M44:N44"/>
    <mergeCell ref="O44:S44"/>
    <mergeCell ref="A41:S41"/>
    <mergeCell ref="B42:H42"/>
    <mergeCell ref="I42:S42"/>
    <mergeCell ref="B43:J43"/>
    <mergeCell ref="K43:L43"/>
    <mergeCell ref="M43:O43"/>
    <mergeCell ref="A40:B40"/>
    <mergeCell ref="C40:L40"/>
    <mergeCell ref="M40:N40"/>
    <mergeCell ref="O40:S40"/>
    <mergeCell ref="A38:S38"/>
    <mergeCell ref="B39:J39"/>
    <mergeCell ref="K39:L39"/>
    <mergeCell ref="M39:O39"/>
    <mergeCell ref="A37:B37"/>
    <mergeCell ref="C37:L37"/>
    <mergeCell ref="M37:N37"/>
    <mergeCell ref="O37:S37"/>
    <mergeCell ref="B36:J36"/>
    <mergeCell ref="K36:L36"/>
    <mergeCell ref="M36:O36"/>
    <mergeCell ref="A35:B35"/>
    <mergeCell ref="C35:L35"/>
    <mergeCell ref="M35:N35"/>
    <mergeCell ref="O35:S35"/>
    <mergeCell ref="A33:S33"/>
    <mergeCell ref="B34:J34"/>
    <mergeCell ref="K34:L34"/>
    <mergeCell ref="M34:O34"/>
    <mergeCell ref="A32:B32"/>
    <mergeCell ref="C32:L32"/>
    <mergeCell ref="M32:N32"/>
    <mergeCell ref="O32:S32"/>
    <mergeCell ref="A29:S29"/>
    <mergeCell ref="B30:H30"/>
    <mergeCell ref="I30:S30"/>
    <mergeCell ref="B31:J31"/>
    <mergeCell ref="K31:L31"/>
    <mergeCell ref="M31:O31"/>
    <mergeCell ref="A28:B28"/>
    <mergeCell ref="C28:L28"/>
    <mergeCell ref="M28:N28"/>
    <mergeCell ref="O28:S28"/>
    <mergeCell ref="A26:S26"/>
    <mergeCell ref="B27:J27"/>
    <mergeCell ref="K27:L27"/>
    <mergeCell ref="M27:O27"/>
    <mergeCell ref="A25:B25"/>
    <mergeCell ref="C25:L25"/>
    <mergeCell ref="M25:N25"/>
    <mergeCell ref="O25:S25"/>
    <mergeCell ref="A23:S23"/>
    <mergeCell ref="B24:J24"/>
    <mergeCell ref="K24:L24"/>
    <mergeCell ref="M24:O24"/>
    <mergeCell ref="A22:B22"/>
    <mergeCell ref="C22:L22"/>
    <mergeCell ref="M22:N22"/>
    <mergeCell ref="O22:S22"/>
    <mergeCell ref="A20:S20"/>
    <mergeCell ref="B21:J21"/>
    <mergeCell ref="K21:L21"/>
    <mergeCell ref="M21:O21"/>
    <mergeCell ref="B18:J18"/>
    <mergeCell ref="K18:L18"/>
    <mergeCell ref="M18:O18"/>
    <mergeCell ref="A19:B19"/>
    <mergeCell ref="C19:L19"/>
    <mergeCell ref="M19:N19"/>
    <mergeCell ref="O19:S19"/>
    <mergeCell ref="A16:S16"/>
    <mergeCell ref="B17:H17"/>
    <mergeCell ref="I17:S17"/>
    <mergeCell ref="A15:B15"/>
    <mergeCell ref="C15:L15"/>
    <mergeCell ref="M15:N15"/>
    <mergeCell ref="O15:S15"/>
    <mergeCell ref="A13:S13"/>
    <mergeCell ref="B14:J14"/>
    <mergeCell ref="K14:L14"/>
    <mergeCell ref="M14:O14"/>
    <mergeCell ref="A12:B12"/>
    <mergeCell ref="C12:L12"/>
    <mergeCell ref="M12:N12"/>
    <mergeCell ref="O12:S12"/>
    <mergeCell ref="A9:S9"/>
    <mergeCell ref="B10:H10"/>
    <mergeCell ref="I10:S10"/>
    <mergeCell ref="B11:J11"/>
    <mergeCell ref="K11:L11"/>
    <mergeCell ref="M11:O11"/>
    <mergeCell ref="A8:B8"/>
    <mergeCell ref="C8:L8"/>
    <mergeCell ref="M8:N8"/>
    <mergeCell ref="O8:S8"/>
    <mergeCell ref="A4:S5"/>
    <mergeCell ref="B6:H6"/>
    <mergeCell ref="I6:S6"/>
    <mergeCell ref="B7:J7"/>
    <mergeCell ref="K7:L7"/>
    <mergeCell ref="M7:O7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259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 t="s">
        <v>77</v>
      </c>
      <c r="R3" s="378"/>
      <c r="S3" s="2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2.7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s="45" customFormat="1" ht="13.5" customHeight="1">
      <c r="A6" s="382" t="str">
        <f>T('[1]p1'!$C$13:$G$13)</f>
        <v>Alciônio Saldanha de Oliveira</v>
      </c>
      <c r="B6" s="383"/>
      <c r="C6" s="383"/>
      <c r="D6" s="383"/>
      <c r="E6" s="383"/>
      <c r="F6" s="384"/>
      <c r="G6" s="390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</row>
    <row r="7" spans="1:22" ht="12.75">
      <c r="A7" s="61" t="s">
        <v>261</v>
      </c>
      <c r="B7" s="386" t="str">
        <f>IF('[1]p1'!$A$365&lt;&gt;0,'[1]p1'!$A$365,"")</f>
        <v>GEOGEBRA - Usos e possibilidades da tecnologia no ensino da Matemática</v>
      </c>
      <c r="C7" s="386"/>
      <c r="D7" s="386"/>
      <c r="E7" s="386"/>
      <c r="F7" s="386"/>
      <c r="G7" s="386"/>
      <c r="H7" s="386"/>
      <c r="I7" s="386"/>
      <c r="J7" s="386"/>
      <c r="K7" s="386"/>
      <c r="L7" s="387"/>
      <c r="M7" s="61" t="s">
        <v>257</v>
      </c>
      <c r="N7" s="386" t="str">
        <f>IF('[1]p1'!$I$365&lt;&gt;0,'[1]p1'!$I$365,"")</f>
        <v>5 Sem. de Mat. do CCT - UFCG</v>
      </c>
      <c r="O7" s="386"/>
      <c r="P7" s="386"/>
      <c r="Q7" s="387"/>
      <c r="R7" s="121" t="s">
        <v>260</v>
      </c>
      <c r="S7" s="122">
        <f>IF('[1]p1'!$L$365&lt;&gt;0,'[1]p1'!$L$365,"")</f>
        <v>40142</v>
      </c>
      <c r="T7" s="123"/>
      <c r="U7" s="4"/>
      <c r="V7" s="4"/>
    </row>
    <row r="8" spans="1:22" ht="12.75">
      <c r="A8" s="61" t="s">
        <v>261</v>
      </c>
      <c r="B8" s="386" t="str">
        <f>IF('[1]p1'!$A$366&lt;&gt;0,'[1]p1'!$A$366,"")</f>
        <v>Modelagem matemática - uma integração da Matemática com o mundo real</v>
      </c>
      <c r="C8" s="386"/>
      <c r="D8" s="386"/>
      <c r="E8" s="386"/>
      <c r="F8" s="386"/>
      <c r="G8" s="386"/>
      <c r="H8" s="386"/>
      <c r="I8" s="386"/>
      <c r="J8" s="386"/>
      <c r="K8" s="386"/>
      <c r="L8" s="387"/>
      <c r="M8" s="61" t="s">
        <v>257</v>
      </c>
      <c r="N8" s="386" t="str">
        <f>IF('[1]p1'!$I$366&lt;&gt;0,'[1]p1'!$I$366,"")</f>
        <v>5 Sem. de Mat. do CCT - UFCG</v>
      </c>
      <c r="O8" s="386"/>
      <c r="P8" s="386"/>
      <c r="Q8" s="387"/>
      <c r="R8" s="121" t="s">
        <v>260</v>
      </c>
      <c r="S8" s="122">
        <f>IF('[1]p1'!$L$366&lt;&gt;0,'[1]p1'!$L$366,"")</f>
        <v>40143</v>
      </c>
      <c r="T8" s="123"/>
      <c r="U8" s="4"/>
      <c r="V8" s="4"/>
    </row>
    <row r="9" spans="1:19" ht="12.7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</row>
    <row r="10" spans="1:19" s="45" customFormat="1" ht="13.5" customHeight="1">
      <c r="A10" s="382" t="str">
        <f>T('[1]p8'!$C$13:$G$13)</f>
        <v>Antônio Pereira Brandão Júnior</v>
      </c>
      <c r="B10" s="383"/>
      <c r="C10" s="383"/>
      <c r="D10" s="383"/>
      <c r="E10" s="383"/>
      <c r="F10" s="384"/>
      <c r="G10" s="390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22" ht="12.75">
      <c r="A11" s="61" t="s">
        <v>261</v>
      </c>
      <c r="B11" s="386" t="str">
        <f>IF('[1]p8'!$A$365&lt;&gt;0,'[1]p8'!$A$365,"")</f>
        <v>Minicurso: Anéis de ordem prima e de ordem quatro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7"/>
      <c r="M11" s="61" t="s">
        <v>257</v>
      </c>
      <c r="N11" s="386" t="str">
        <f>IF('[1]p8'!$I$365&lt;&gt;0,'[1]p8'!$I$365,"")</f>
        <v>XXI Semana da Matemática - UFRN</v>
      </c>
      <c r="O11" s="386"/>
      <c r="P11" s="386"/>
      <c r="Q11" s="387"/>
      <c r="R11" s="121" t="s">
        <v>260</v>
      </c>
      <c r="S11" s="122" t="str">
        <f>IF('[1]p8'!$L$365&lt;&gt;0,'[1]p8'!$L$365,"")</f>
        <v>20 a 23/10/09</v>
      </c>
      <c r="T11" s="123"/>
      <c r="U11" s="4"/>
      <c r="V11" s="4"/>
    </row>
    <row r="12" spans="1:22" ht="12.75">
      <c r="A12" s="61" t="s">
        <v>261</v>
      </c>
      <c r="B12" s="386" t="str">
        <f>IF('[1]p8'!$A$366&lt;&gt;0,'[1]p8'!$A$366,"")</f>
        <v>Palestra:  Solubilidade e nilpotência de grupos: exemplos e generalizações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7"/>
      <c r="M12" s="61" t="s">
        <v>257</v>
      </c>
      <c r="N12" s="386" t="str">
        <f>IF('[1]p8'!$I$366&lt;&gt;0,'[1]p8'!$I$366,"")</f>
        <v>XXXIX Escola de Verão - Mat/UnB</v>
      </c>
      <c r="O12" s="386"/>
      <c r="P12" s="386"/>
      <c r="Q12" s="387"/>
      <c r="R12" s="121" t="s">
        <v>260</v>
      </c>
      <c r="S12" s="122">
        <f>IF('[1]p8'!$L$366&lt;&gt;0,'[1]p8'!$L$366,"")</f>
        <v>40206</v>
      </c>
      <c r="T12" s="123"/>
      <c r="U12" s="4"/>
      <c r="V12" s="4"/>
    </row>
    <row r="13" spans="1:22" ht="12.75">
      <c r="A13" s="61" t="s">
        <v>261</v>
      </c>
      <c r="B13" s="386" t="str">
        <f>IF('[1]p8'!$A$367&lt;&gt;0,'[1]p8'!$A$367,"")</f>
        <v>Minicurso: Grupos Solúveis e Nilpotentes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7"/>
      <c r="M13" s="61" t="s">
        <v>257</v>
      </c>
      <c r="N13" s="386" t="str">
        <f>IF('[1]p8'!$I$367&lt;&gt;0,'[1]p8'!$I$367,"")</f>
        <v>Programa de Verão - UAME/UFCG</v>
      </c>
      <c r="O13" s="386"/>
      <c r="P13" s="386"/>
      <c r="Q13" s="387"/>
      <c r="R13" s="121" t="s">
        <v>260</v>
      </c>
      <c r="S13" s="122">
        <f>IF('[1]p8'!$L$367&lt;&gt;0,'[1]p8'!$L$367,"")</f>
        <v>40221.041666666664</v>
      </c>
      <c r="T13" s="123"/>
      <c r="U13" s="4"/>
      <c r="V13" s="4"/>
    </row>
    <row r="14" spans="1:19" ht="12.7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</row>
    <row r="15" spans="1:19" s="45" customFormat="1" ht="13.5" customHeight="1">
      <c r="A15" s="382" t="str">
        <f>T('[1]p13'!$C$13:$G$13)</f>
        <v>Daniel Cordeiro de Morais Filho</v>
      </c>
      <c r="B15" s="383"/>
      <c r="C15" s="383"/>
      <c r="D15" s="383"/>
      <c r="E15" s="383"/>
      <c r="F15" s="384"/>
      <c r="G15" s="390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</row>
    <row r="16" spans="1:22" ht="12.75">
      <c r="A16" s="61" t="s">
        <v>261</v>
      </c>
      <c r="B16" s="386" t="str">
        <f>IF('[1]p13'!$A$365&lt;&gt;0,'[1]p13'!$A$365,"")</f>
        <v>(Conferência)Heurística, descoberta, generalização, formalização e demonstração. A maneira de pensar para ser usada, sem medo, no Esnsino Médio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7"/>
      <c r="M16" s="61" t="s">
        <v>257</v>
      </c>
      <c r="N16" s="386" t="str">
        <f>IF('[1]p13'!$I$365&lt;&gt;0,'[1]p13'!$I$365,"")</f>
        <v>UFPA</v>
      </c>
      <c r="O16" s="386"/>
      <c r="P16" s="386"/>
      <c r="Q16" s="387"/>
      <c r="R16" s="121" t="s">
        <v>260</v>
      </c>
      <c r="S16" s="122">
        <f>IF('[1]p13'!$L$365&lt;&gt;0,'[1]p13'!$L$365,"")</f>
        <v>40127</v>
      </c>
      <c r="T16" s="123"/>
      <c r="U16" s="4"/>
      <c r="V16" s="4"/>
    </row>
    <row r="17" spans="1:22" ht="12.75">
      <c r="A17" s="61" t="s">
        <v>261</v>
      </c>
      <c r="B17" s="386" t="str">
        <f>IF('[1]p13'!$A$366&lt;&gt;0,'[1]p13'!$A$366,"")</f>
        <v>(Conferência)O pensamento matemático: análise, heurística, generalização e formalização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7"/>
      <c r="M17" s="61" t="s">
        <v>257</v>
      </c>
      <c r="N17" s="386" t="str">
        <f>IF('[1]p13'!$I$366&lt;&gt;0,'[1]p13'!$I$366,"")</f>
        <v>II Semana Pedagógica do CCHLE, UEPB, Campus de Monteiro</v>
      </c>
      <c r="O17" s="386"/>
      <c r="P17" s="386"/>
      <c r="Q17" s="387"/>
      <c r="R17" s="121" t="s">
        <v>260</v>
      </c>
      <c r="S17" s="122">
        <f>IF('[1]p13'!$L$366&lt;&gt;0,'[1]p13'!$L$366,"")</f>
        <v>40107</v>
      </c>
      <c r="T17" s="123"/>
      <c r="U17" s="4"/>
      <c r="V17" s="4"/>
    </row>
    <row r="18" spans="1:19" ht="12.75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</row>
    <row r="19" spans="1:19" s="45" customFormat="1" ht="13.5" customHeight="1">
      <c r="A19" s="382" t="str">
        <f>T('[1]p16'!$C$13:$G$13)</f>
        <v>Fernanda Ester Camillo Camargo</v>
      </c>
      <c r="B19" s="383"/>
      <c r="C19" s="383"/>
      <c r="D19" s="383"/>
      <c r="E19" s="383"/>
      <c r="F19" s="384"/>
      <c r="G19" s="390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</row>
    <row r="20" spans="1:22" ht="12.75">
      <c r="A20" s="61" t="s">
        <v>261</v>
      </c>
      <c r="B20" s="386" t="str">
        <f>IF('[1]p16'!$A$365&lt;&gt;0,'[1]p16'!$A$365,"")</f>
        <v>Palestra: "Um convite à Geometria Lorentziana"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7"/>
      <c r="M20" s="61" t="s">
        <v>257</v>
      </c>
      <c r="N20" s="386" t="str">
        <f>IF('[1]p16'!$I$365&lt;&gt;0,'[1]p16'!$I$365,"")</f>
        <v>V Semana Matematica - UFCG</v>
      </c>
      <c r="O20" s="386"/>
      <c r="P20" s="386"/>
      <c r="Q20" s="387"/>
      <c r="R20" s="121" t="s">
        <v>260</v>
      </c>
      <c r="S20" s="122">
        <f>IF('[1]p16'!$L$365&lt;&gt;0,'[1]p16'!$L$365,"")</f>
        <v>40144</v>
      </c>
      <c r="T20" s="123"/>
      <c r="U20" s="4"/>
      <c r="V20" s="4"/>
    </row>
    <row r="21" spans="1:19" ht="12.75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</row>
    <row r="22" spans="1:19" s="45" customFormat="1" ht="13.5" customHeight="1">
      <c r="A22" s="382" t="str">
        <f>T('[1]p19'!$C$13:$G$13)</f>
        <v>Francisco Júlio Sobreira de A. Corrêa</v>
      </c>
      <c r="B22" s="383"/>
      <c r="C22" s="383"/>
      <c r="D22" s="383"/>
      <c r="E22" s="383"/>
      <c r="F22" s="384"/>
      <c r="G22" s="390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</row>
    <row r="23" spans="1:22" ht="12.75">
      <c r="A23" s="61" t="s">
        <v>261</v>
      </c>
      <c r="B23" s="386" t="str">
        <f>IF('[1]p19'!$A$365&lt;&gt;0,'[1]p19'!$A$365,"")</f>
        <v>Apresentacao do trabalho " Some remarks on elliptic problems under nonlinear and nonlocal boundary conditions" 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7"/>
      <c r="M23" s="61" t="s">
        <v>257</v>
      </c>
      <c r="N23" s="386" t="str">
        <f>IF('[1]p19'!$I$365&lt;&gt;0,'[1]p19'!$I$365,"")</f>
        <v>I EIMAN - UFPB</v>
      </c>
      <c r="O23" s="386"/>
      <c r="P23" s="386"/>
      <c r="Q23" s="387"/>
      <c r="R23" s="121" t="s">
        <v>260</v>
      </c>
      <c r="S23" s="122">
        <f>IF('[1]p19'!$L$365&lt;&gt;0,'[1]p19'!$L$365,"")</f>
        <v>40213</v>
      </c>
      <c r="T23" s="123"/>
      <c r="U23" s="4"/>
      <c r="V23" s="4"/>
    </row>
    <row r="24" spans="1:19" ht="12.75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</row>
    <row r="25" spans="1:19" s="45" customFormat="1" ht="13.5" customHeight="1">
      <c r="A25" s="382" t="str">
        <f>T('[1]p20'!$C$13:$G$13)</f>
        <v>Gilberto da Silva Matos</v>
      </c>
      <c r="B25" s="383"/>
      <c r="C25" s="383"/>
      <c r="D25" s="383"/>
      <c r="E25" s="383"/>
      <c r="F25" s="384"/>
      <c r="G25" s="390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</row>
    <row r="26" spans="1:22" ht="12.75">
      <c r="A26" s="61" t="s">
        <v>261</v>
      </c>
      <c r="B26" s="386" t="str">
        <f>IF('[1]p20'!$A$365&lt;&gt;0,'[1]p20'!$A$365,"")</f>
        <v>Minicurso: " Introdução à estatística e o uso de softwares para análise e descrição de dados "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7"/>
      <c r="M26" s="61" t="s">
        <v>257</v>
      </c>
      <c r="N26" s="386" t="str">
        <f>IF('[1]p20'!$I$365&lt;&gt;0,'[1]p20'!$I$365,"")</f>
        <v>V Sem. Mat. CCT - UFCG</v>
      </c>
      <c r="O26" s="386"/>
      <c r="P26" s="386"/>
      <c r="Q26" s="387"/>
      <c r="R26" s="121" t="s">
        <v>260</v>
      </c>
      <c r="S26" s="122" t="str">
        <f>IF('[1]p20'!$L$365&lt;&gt;0,'[1]p20'!$L$365,"")</f>
        <v>26/11/09</v>
      </c>
      <c r="T26" s="123"/>
      <c r="U26" s="4"/>
      <c r="V26" s="4"/>
    </row>
    <row r="27" spans="1:19" ht="12.75">
      <c r="A27" s="388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</row>
    <row r="28" spans="1:19" s="45" customFormat="1" ht="13.5" customHeight="1">
      <c r="A28" s="382" t="str">
        <f>T('[1]p21'!$C$13:$G$13)</f>
        <v>Henrique Fernandes de Lima</v>
      </c>
      <c r="B28" s="383"/>
      <c r="C28" s="383"/>
      <c r="D28" s="383"/>
      <c r="E28" s="383"/>
      <c r="F28" s="384"/>
      <c r="G28" s="390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</row>
    <row r="29" spans="1:22" ht="12.75">
      <c r="A29" s="61" t="s">
        <v>261</v>
      </c>
      <c r="B29" s="386" t="str">
        <f>IF('[1]p21'!$A$365&lt;&gt;0,'[1]p21'!$A$365,"")</f>
        <v>Palestra na V Semana da Matemática UAME/CCT/UFCG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7"/>
      <c r="M29" s="61" t="s">
        <v>257</v>
      </c>
      <c r="N29" s="386" t="str">
        <f>IF('[1]p21'!$I$365&lt;&gt;0,'[1]p21'!$I$365,"")</f>
        <v>UFCG</v>
      </c>
      <c r="O29" s="386"/>
      <c r="P29" s="386"/>
      <c r="Q29" s="387"/>
      <c r="R29" s="121" t="s">
        <v>260</v>
      </c>
      <c r="S29" s="122">
        <f>IF('[1]p21'!$L$365&lt;&gt;0,'[1]p21'!$L$365,"")</f>
        <v>40140</v>
      </c>
      <c r="T29" s="123"/>
      <c r="U29" s="4"/>
      <c r="V29" s="4"/>
    </row>
    <row r="30" spans="1:19" ht="12.75">
      <c r="A30" s="388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</row>
    <row r="31" spans="1:19" s="45" customFormat="1" ht="13.5" customHeight="1">
      <c r="A31" s="382" t="str">
        <f>T('[1]p22'!$C$13:$G$13)</f>
        <v>Izabel Maria Barbosa de Albuquerque</v>
      </c>
      <c r="B31" s="383"/>
      <c r="C31" s="383"/>
      <c r="D31" s="383"/>
      <c r="E31" s="383"/>
      <c r="F31" s="384"/>
      <c r="G31" s="390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</row>
    <row r="32" spans="1:22" ht="12.75">
      <c r="A32" s="61" t="s">
        <v>261</v>
      </c>
      <c r="B32" s="386" t="str">
        <f>IF('[1]p22'!$A$365&lt;&gt;0,'[1]p22'!$A$365,"")</f>
        <v>Minicurso: "Abordagem meta no ensino de matemática" 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7"/>
      <c r="M32" s="61" t="s">
        <v>257</v>
      </c>
      <c r="N32" s="386" t="str">
        <f>IF('[1]p22'!$I$365&lt;&gt;0,'[1]p22'!$I$365,"")</f>
        <v>V Sem. de Mat. do CCT/UFCG</v>
      </c>
      <c r="O32" s="386"/>
      <c r="P32" s="386"/>
      <c r="Q32" s="387"/>
      <c r="R32" s="121" t="s">
        <v>260</v>
      </c>
      <c r="S32" s="122" t="str">
        <f>IF('[1]p22'!$L$365&lt;&gt;0,'[1]p22'!$L$365,"")</f>
        <v>25/11/09</v>
      </c>
      <c r="T32" s="123"/>
      <c r="U32" s="4"/>
      <c r="V32" s="4"/>
    </row>
    <row r="33" spans="1:19" s="45" customFormat="1" ht="13.5" customHeight="1">
      <c r="A33" s="382" t="str">
        <f>T('[1]p25'!$C$13:$G$13)</f>
        <v>Jefferson Abrantes dos Santos</v>
      </c>
      <c r="B33" s="383"/>
      <c r="C33" s="383"/>
      <c r="D33" s="383"/>
      <c r="E33" s="383"/>
      <c r="F33" s="384"/>
      <c r="G33" s="390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</row>
    <row r="34" spans="1:22" ht="12.75">
      <c r="A34" s="61" t="s">
        <v>261</v>
      </c>
      <c r="B34" s="386" t="str">
        <f>IF('[1]p25'!$A$365&lt;&gt;0,'[1]p25'!$A$365,"")</f>
        <v>Poster "On multiple solutions for multivalued elliptic equations under Navier boundary conditions"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7"/>
      <c r="M34" s="61" t="s">
        <v>257</v>
      </c>
      <c r="N34" s="386" t="str">
        <f>IF('[1]p25'!$I$365&lt;&gt;0,'[1]p25'!$I$365,"")</f>
        <v>ICMC Meeting / USP-São Carlos</v>
      </c>
      <c r="O34" s="386"/>
      <c r="P34" s="386"/>
      <c r="Q34" s="387"/>
      <c r="R34" s="121" t="s">
        <v>260</v>
      </c>
      <c r="S34" s="122">
        <f>IF('[1]p25'!$L$365&lt;&gt;0,'[1]p25'!$L$365,"")</f>
        <v>40217</v>
      </c>
      <c r="T34" s="123"/>
      <c r="U34" s="4"/>
      <c r="V34" s="4"/>
    </row>
    <row r="35" spans="1:19" ht="12.75">
      <c r="A35" s="388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45" customFormat="1" ht="13.5" customHeight="1">
      <c r="A36" s="382" t="str">
        <f>T('[1]p30'!$C$13:$G$13)</f>
        <v>José Lindomberg Possiano Barreiro</v>
      </c>
      <c r="B36" s="383"/>
      <c r="C36" s="383"/>
      <c r="D36" s="383"/>
      <c r="E36" s="383"/>
      <c r="F36" s="384"/>
      <c r="G36" s="390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</row>
    <row r="37" spans="1:22" ht="12.75">
      <c r="A37" s="61" t="s">
        <v>261</v>
      </c>
      <c r="B37" s="386" t="str">
        <f>IF('[1]p30'!$A$365&lt;&gt;0,'[1]p30'!$A$365,"")</f>
        <v>Diferenciabilidade em Espaços de Banach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7"/>
      <c r="M37" s="61" t="s">
        <v>257</v>
      </c>
      <c r="N37" s="386" t="str">
        <f>IF('[1]p30'!$I$365&lt;&gt;0,'[1]p30'!$I$365,"")</f>
        <v>V Sem. de Mat. CCT/UFCG</v>
      </c>
      <c r="O37" s="386"/>
      <c r="P37" s="386"/>
      <c r="Q37" s="387"/>
      <c r="R37" s="121" t="s">
        <v>260</v>
      </c>
      <c r="S37" s="122">
        <f>IF('[1]p30'!$L$365&lt;&gt;0,'[1]p30'!$L$365,"")</f>
        <v>69727</v>
      </c>
      <c r="T37" s="123"/>
      <c r="U37" s="4"/>
      <c r="V37" s="4"/>
    </row>
    <row r="38" spans="1:19" ht="12.75">
      <c r="A38" s="38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</row>
    <row r="39" spans="1:19" s="45" customFormat="1" ht="13.5" customHeight="1">
      <c r="A39" s="382" t="str">
        <f>T('[1]p31'!$C$13:$G$13)</f>
        <v>José Luiz Neto</v>
      </c>
      <c r="B39" s="383"/>
      <c r="C39" s="383"/>
      <c r="D39" s="383"/>
      <c r="E39" s="383"/>
      <c r="F39" s="384"/>
      <c r="G39" s="390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</row>
    <row r="40" spans="1:22" ht="12.75">
      <c r="A40" s="61" t="s">
        <v>261</v>
      </c>
      <c r="B40" s="386" t="str">
        <f>IF('[1]p31'!$A$365&lt;&gt;0,'[1]p31'!$A$365,"")</f>
        <v>PIBID/UFCG: Ações realizadas e Resultados alcançadas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7"/>
      <c r="M40" s="61" t="s">
        <v>257</v>
      </c>
      <c r="N40" s="386" t="str">
        <f>IF('[1]p31'!$I$365&lt;&gt;0,'[1]p31'!$I$365,"")</f>
        <v>Brasília/CAPES</v>
      </c>
      <c r="O40" s="386"/>
      <c r="P40" s="386"/>
      <c r="Q40" s="387"/>
      <c r="R40" s="121" t="s">
        <v>260</v>
      </c>
      <c r="S40" s="122">
        <f>IF('[1]p31'!$L$365&lt;&gt;0,'[1]p31'!$L$365,"")</f>
        <v>40115</v>
      </c>
      <c r="T40" s="123"/>
      <c r="U40" s="4"/>
      <c r="V40" s="4"/>
    </row>
    <row r="41" spans="1:22" ht="12.75">
      <c r="A41" s="61" t="s">
        <v>261</v>
      </c>
      <c r="B41" s="386" t="str">
        <f>IF('[1]p31'!$A$367&lt;&gt;0,'[1]p31'!$A$367,"")</f>
        <v>V Sema. Mat. CCT- Palestra: " O Data-show como ferramenta auxiliar na sala de aula"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61" t="s">
        <v>257</v>
      </c>
      <c r="N41" s="386" t="str">
        <f>IF('[1]p31'!$I$367&lt;&gt;0,'[1]p31'!$I$367,"")</f>
        <v>UAME/CCT/UFCG</v>
      </c>
      <c r="O41" s="386"/>
      <c r="P41" s="386"/>
      <c r="Q41" s="387"/>
      <c r="R41" s="121" t="s">
        <v>260</v>
      </c>
      <c r="S41" s="122">
        <f>IF('[1]p31'!$L$367&lt;&gt;0,'[1]p31'!$L$367,"")</f>
        <v>40142</v>
      </c>
      <c r="T41" s="123"/>
      <c r="U41" s="4"/>
      <c r="V41" s="4"/>
    </row>
    <row r="42" spans="1:19" ht="12.75">
      <c r="A42" s="388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</row>
    <row r="43" spans="1:19" s="45" customFormat="1" ht="13.5" customHeight="1">
      <c r="A43" s="382" t="str">
        <f>T('[1]p32'!$C$13:$G$13)</f>
        <v>Luiz Antônio da Silva Medeiros</v>
      </c>
      <c r="B43" s="383"/>
      <c r="C43" s="383"/>
      <c r="D43" s="383"/>
      <c r="E43" s="383"/>
      <c r="F43" s="384"/>
      <c r="G43" s="390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1:22" ht="12.75">
      <c r="A44" s="61" t="s">
        <v>261</v>
      </c>
      <c r="B44" s="386" t="str">
        <f>IF('[1]p32'!$A$365&lt;&gt;0,'[1]p32'!$A$365,"")</f>
        <v>I Jornada da praça das Engenharias nas Escolas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7"/>
      <c r="M44" s="61" t="s">
        <v>257</v>
      </c>
      <c r="N44" s="386" t="str">
        <f>IF('[1]p32'!$I$365&lt;&gt;0,'[1]p32'!$I$365,"")</f>
        <v>Centro de Extensão</v>
      </c>
      <c r="O44" s="386"/>
      <c r="P44" s="386"/>
      <c r="Q44" s="387"/>
      <c r="R44" s="121" t="s">
        <v>260</v>
      </c>
      <c r="S44" s="122">
        <f>IF('[1]p32'!$L$365&lt;&gt;0,'[1]p32'!$L$365,"")</f>
        <v>40055</v>
      </c>
      <c r="T44" s="123"/>
      <c r="U44" s="4"/>
      <c r="V44" s="4"/>
    </row>
    <row r="45" spans="1:22" ht="12.75">
      <c r="A45" s="61" t="s">
        <v>261</v>
      </c>
      <c r="B45" s="386" t="str">
        <f>IF('[1]p32'!$A$366&lt;&gt;0,'[1]p32'!$A$366,"")</f>
        <v>II Jornada da praça das Engenharias nas Escolas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7"/>
      <c r="M45" s="61" t="s">
        <v>257</v>
      </c>
      <c r="N45" s="386" t="str">
        <f>IF('[1]p32'!$I$366&lt;&gt;0,'[1]p32'!$I$366,"")</f>
        <v>Centro de Extensão</v>
      </c>
      <c r="O45" s="386"/>
      <c r="P45" s="386"/>
      <c r="Q45" s="387"/>
      <c r="R45" s="121" t="s">
        <v>260</v>
      </c>
      <c r="S45" s="122">
        <f>IF('[1]p32'!$L$366&lt;&gt;0,'[1]p32'!$L$366,"")</f>
        <v>40147</v>
      </c>
      <c r="T45" s="123"/>
      <c r="U45" s="4"/>
      <c r="V45" s="4"/>
    </row>
    <row r="46" spans="1:19" ht="12.75">
      <c r="A46" s="388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</row>
    <row r="47" spans="1:19" s="45" customFormat="1" ht="13.5" customHeight="1">
      <c r="A47" s="382" t="str">
        <f>T('[1]p34'!$C$13:$G$13)</f>
        <v>Marcelo Carvalho Ferreira</v>
      </c>
      <c r="B47" s="383"/>
      <c r="C47" s="383"/>
      <c r="D47" s="383"/>
      <c r="E47" s="383"/>
      <c r="F47" s="384"/>
      <c r="G47" s="390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</row>
    <row r="48" spans="1:22" ht="12.75">
      <c r="A48" s="61" t="s">
        <v>261</v>
      </c>
      <c r="B48" s="386" t="str">
        <f>IF('[1]p34'!$A$365&lt;&gt;0,'[1]p34'!$A$365,"")</f>
        <v>Minicurso "Diferenciabilidade em Espaços  de Banach "</v>
      </c>
      <c r="C48" s="386"/>
      <c r="D48" s="386"/>
      <c r="E48" s="386"/>
      <c r="F48" s="386"/>
      <c r="G48" s="386"/>
      <c r="H48" s="386"/>
      <c r="I48" s="386"/>
      <c r="J48" s="386"/>
      <c r="K48" s="386"/>
      <c r="L48" s="387"/>
      <c r="M48" s="61" t="s">
        <v>257</v>
      </c>
      <c r="N48" s="386" t="str">
        <f>IF('[1]p34'!$I$365&lt;&gt;0,'[1]p34'!$I$365,"")</f>
        <v>V Sem. Mat. CCT-UFCG</v>
      </c>
      <c r="O48" s="386"/>
      <c r="P48" s="386"/>
      <c r="Q48" s="387"/>
      <c r="R48" s="121" t="s">
        <v>260</v>
      </c>
      <c r="S48" s="122" t="str">
        <f>IF('[1]p34'!$L$365&lt;&gt;0,'[1]p34'!$L$365,"")</f>
        <v>26/11/09</v>
      </c>
      <c r="T48" s="123"/>
      <c r="U48" s="4"/>
      <c r="V48" s="4"/>
    </row>
    <row r="49" spans="1:19" ht="12.75">
      <c r="A49" s="388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</row>
    <row r="50" spans="1:19" s="45" customFormat="1" ht="13.5" customHeight="1">
      <c r="A50" s="382" t="str">
        <f>T('[1]p35'!$C$13:$G$13)</f>
        <v>Marco Aurélio Soares Souto</v>
      </c>
      <c r="B50" s="383"/>
      <c r="C50" s="383"/>
      <c r="D50" s="383"/>
      <c r="E50" s="383"/>
      <c r="F50" s="384"/>
      <c r="G50" s="390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</row>
    <row r="51" spans="1:22" ht="12.75">
      <c r="A51" s="61" t="s">
        <v>261</v>
      </c>
      <c r="B51" s="386" t="str">
        <f>IF('[1]p35'!$A$365&lt;&gt;0,'[1]p35'!$A$365,"")</f>
        <v>Minicurso: " Construção com régua e compasso  "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7"/>
      <c r="M51" s="61" t="s">
        <v>257</v>
      </c>
      <c r="N51" s="386" t="str">
        <f>IF('[1]p35'!$I$365&lt;&gt;0,'[1]p35'!$I$365,"")</f>
        <v>V Sem. Mat. CCT - UFCG</v>
      </c>
      <c r="O51" s="386"/>
      <c r="P51" s="386"/>
      <c r="Q51" s="387"/>
      <c r="R51" s="121" t="s">
        <v>260</v>
      </c>
      <c r="S51" s="122" t="str">
        <f>IF('[1]p35'!$L$365&lt;&gt;0,'[1]p35'!$L$365,"")</f>
        <v>26/11/09</v>
      </c>
      <c r="T51" s="123"/>
      <c r="U51" s="4"/>
      <c r="V51" s="4"/>
    </row>
    <row r="52" spans="1:19" ht="12.75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</row>
    <row r="53" spans="1:19" s="45" customFormat="1" ht="13.5" customHeight="1">
      <c r="A53" s="382" t="str">
        <f>T('[1]p36'!$C$13:$G$13)</f>
        <v>Michelli Karinne Barros da Silva</v>
      </c>
      <c r="B53" s="383"/>
      <c r="C53" s="383"/>
      <c r="D53" s="383"/>
      <c r="E53" s="383"/>
      <c r="F53" s="384"/>
      <c r="G53" s="390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</row>
    <row r="54" spans="1:22" ht="12.75">
      <c r="A54" s="61" t="s">
        <v>261</v>
      </c>
      <c r="B54" s="386" t="str">
        <f>IF('[1]p36'!$A$365&lt;&gt;0,'[1]p36'!$A$365,"")</f>
        <v>Modelos de Regressão t-Student log-Birnbaum-Saunders </v>
      </c>
      <c r="C54" s="386"/>
      <c r="D54" s="386"/>
      <c r="E54" s="386"/>
      <c r="F54" s="386"/>
      <c r="G54" s="386"/>
      <c r="H54" s="386"/>
      <c r="I54" s="386"/>
      <c r="J54" s="386"/>
      <c r="K54" s="386"/>
      <c r="L54" s="387"/>
      <c r="M54" s="61" t="s">
        <v>257</v>
      </c>
      <c r="N54" s="386" t="str">
        <f>IF('[1]p36'!$I$365&lt;&gt;0,'[1]p36'!$I$365,"")</f>
        <v>DE/UFPE</v>
      </c>
      <c r="O54" s="386"/>
      <c r="P54" s="386"/>
      <c r="Q54" s="387"/>
      <c r="R54" s="121" t="s">
        <v>260</v>
      </c>
      <c r="S54" s="122">
        <f>IF('[1]p36'!$L$365&lt;&gt;0,'[1]p36'!$L$365,"")</f>
        <v>40086</v>
      </c>
      <c r="T54" s="123"/>
      <c r="U54" s="4"/>
      <c r="V54" s="4"/>
    </row>
    <row r="55" spans="1:19" ht="12.75">
      <c r="A55" s="388"/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</row>
    <row r="56" spans="1:19" s="45" customFormat="1" ht="13.5" customHeight="1">
      <c r="A56" s="382" t="str">
        <f>T('[1]p40'!$C$13:$G$13)</f>
        <v>Rosângela Silveira do Nascimento</v>
      </c>
      <c r="B56" s="383"/>
      <c r="C56" s="383"/>
      <c r="D56" s="383"/>
      <c r="E56" s="383"/>
      <c r="F56" s="384"/>
      <c r="G56" s="390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</row>
    <row r="57" spans="1:22" ht="12.75">
      <c r="A57" s="61" t="s">
        <v>261</v>
      </c>
      <c r="B57" s="386" t="str">
        <f>IF('[1]p40'!$A$365&lt;&gt;0,'[1]p40'!$A$365,"")</f>
        <v>Minicruso: "Introdução à estatística e o uso de softwares para análise e descrição de dados" 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7"/>
      <c r="M57" s="61" t="s">
        <v>257</v>
      </c>
      <c r="N57" s="386" t="str">
        <f>IF('[1]p40'!$I$365&lt;&gt;0,'[1]p40'!$I$365,"")</f>
        <v>V Sem. Mat. CCT - UFCG</v>
      </c>
      <c r="O57" s="386"/>
      <c r="P57" s="386"/>
      <c r="Q57" s="387"/>
      <c r="R57" s="121" t="s">
        <v>260</v>
      </c>
      <c r="S57" s="122" t="str">
        <f>IF('[1]p40'!$L$365&lt;&gt;0,'[1]p40'!$L$365,"")</f>
        <v>26/11/09</v>
      </c>
      <c r="T57" s="123"/>
      <c r="U57" s="4"/>
      <c r="V57" s="4"/>
    </row>
    <row r="58" spans="1:19" ht="12.75">
      <c r="A58" s="388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</row>
    <row r="59" spans="1:19" s="45" customFormat="1" ht="13.5" customHeight="1">
      <c r="A59" s="382" t="str">
        <f>T('[1]p42'!$C$13:$G$13)</f>
        <v>Severino Horácio da Silva</v>
      </c>
      <c r="B59" s="383"/>
      <c r="C59" s="383"/>
      <c r="D59" s="383"/>
      <c r="E59" s="383"/>
      <c r="F59" s="384"/>
      <c r="G59" s="390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</row>
    <row r="60" spans="1:22" ht="12.75">
      <c r="A60" s="61" t="s">
        <v>261</v>
      </c>
      <c r="B60" s="386" t="str">
        <f>IF('[1]p42'!$A$365&lt;&gt;0,'[1]p42'!$A$365,"")</f>
        <v>Conferência: Global attractors for neural fields in both bounded and unbounded domains</v>
      </c>
      <c r="C60" s="386"/>
      <c r="D60" s="386"/>
      <c r="E60" s="386"/>
      <c r="F60" s="386"/>
      <c r="G60" s="386"/>
      <c r="H60" s="386"/>
      <c r="I60" s="386"/>
      <c r="J60" s="386"/>
      <c r="K60" s="386"/>
      <c r="L60" s="387"/>
      <c r="M60" s="61" t="s">
        <v>257</v>
      </c>
      <c r="N60" s="386" t="str">
        <f>IF('[1]p42'!$I$365&lt;&gt;0,'[1]p42'!$I$365,"")</f>
        <v>USP – Campus de São Carlos</v>
      </c>
      <c r="O60" s="386"/>
      <c r="P60" s="386"/>
      <c r="Q60" s="387"/>
      <c r="R60" s="121" t="s">
        <v>260</v>
      </c>
      <c r="S60" s="122">
        <f>IF('[1]p42'!$L$365&lt;&gt;0,'[1]p42'!$L$365,"")</f>
        <v>40217</v>
      </c>
      <c r="T60" s="123"/>
      <c r="U60" s="4"/>
      <c r="V60" s="4"/>
    </row>
    <row r="61" spans="1:22" ht="12.75">
      <c r="A61" s="61" t="s">
        <v>261</v>
      </c>
      <c r="B61" s="386" t="str">
        <f>IF('[1]p42'!$A$366&lt;&gt;0,'[1]p42'!$A$366,"")</f>
        <v>Mini-curso: Diferenciabilidade em Espaços de Banch</v>
      </c>
      <c r="C61" s="386"/>
      <c r="D61" s="386"/>
      <c r="E61" s="386"/>
      <c r="F61" s="386"/>
      <c r="G61" s="386"/>
      <c r="H61" s="386"/>
      <c r="I61" s="386"/>
      <c r="J61" s="386"/>
      <c r="K61" s="386"/>
      <c r="L61" s="387"/>
      <c r="M61" s="61" t="s">
        <v>257</v>
      </c>
      <c r="N61" s="386" t="str">
        <f>IF('[1]p42'!$I$366&lt;&gt;0,'[1]p42'!$I$366,"")</f>
        <v>V Sem. Mat. CCT-UFCG</v>
      </c>
      <c r="O61" s="386"/>
      <c r="P61" s="386"/>
      <c r="Q61" s="387"/>
      <c r="R61" s="121" t="s">
        <v>260</v>
      </c>
      <c r="S61" s="122">
        <f>IF('[1]p42'!$L$366&lt;&gt;0,'[1]p42'!$L$366,"")</f>
        <v>40144</v>
      </c>
      <c r="T61" s="123"/>
      <c r="U61" s="4"/>
      <c r="V61" s="4"/>
    </row>
    <row r="62" spans="1:22" ht="12.75">
      <c r="A62" s="61" t="s">
        <v>261</v>
      </c>
      <c r="B62" s="386" t="str">
        <f>IF('[1]p42'!$A$367&lt;&gt;0,'[1]p42'!$A$367,"")</f>
        <v>Mini-curso: Poliedros</v>
      </c>
      <c r="C62" s="386"/>
      <c r="D62" s="386"/>
      <c r="E62" s="386"/>
      <c r="F62" s="386"/>
      <c r="G62" s="386"/>
      <c r="H62" s="386"/>
      <c r="I62" s="386"/>
      <c r="J62" s="386"/>
      <c r="K62" s="386"/>
      <c r="L62" s="387"/>
      <c r="M62" s="61" t="s">
        <v>257</v>
      </c>
      <c r="N62" s="386" t="str">
        <f>IF('[1]p42'!$I$367&lt;&gt;0,'[1]p42'!$I$367,"")</f>
        <v>V Sem. Mat. CCT-UFCG</v>
      </c>
      <c r="O62" s="386"/>
      <c r="P62" s="386"/>
      <c r="Q62" s="387"/>
      <c r="R62" s="121" t="s">
        <v>260</v>
      </c>
      <c r="S62" s="122">
        <f>IF('[1]p42'!$L$367&lt;&gt;0,'[1]p42'!$L$367,"")</f>
        <v>40143</v>
      </c>
      <c r="T62" s="123"/>
      <c r="U62" s="4"/>
      <c r="V62" s="4"/>
    </row>
  </sheetData>
  <sheetProtection/>
  <mergeCells count="105">
    <mergeCell ref="A58:S58"/>
    <mergeCell ref="A59:F59"/>
    <mergeCell ref="G59:S59"/>
    <mergeCell ref="B60:L60"/>
    <mergeCell ref="N60:Q60"/>
    <mergeCell ref="B61:L61"/>
    <mergeCell ref="N61:Q61"/>
    <mergeCell ref="B62:L62"/>
    <mergeCell ref="N62:Q62"/>
    <mergeCell ref="A55:S55"/>
    <mergeCell ref="A56:F56"/>
    <mergeCell ref="G56:S56"/>
    <mergeCell ref="B57:L57"/>
    <mergeCell ref="N57:Q57"/>
    <mergeCell ref="A52:S52"/>
    <mergeCell ref="A53:F53"/>
    <mergeCell ref="G53:S53"/>
    <mergeCell ref="B54:L54"/>
    <mergeCell ref="N54:Q54"/>
    <mergeCell ref="B51:L51"/>
    <mergeCell ref="N51:Q51"/>
    <mergeCell ref="A49:S49"/>
    <mergeCell ref="A50:F50"/>
    <mergeCell ref="G50:S50"/>
    <mergeCell ref="A46:S46"/>
    <mergeCell ref="A47:F47"/>
    <mergeCell ref="G47:S47"/>
    <mergeCell ref="B48:L48"/>
    <mergeCell ref="N48:Q48"/>
    <mergeCell ref="B45:L45"/>
    <mergeCell ref="N45:Q45"/>
    <mergeCell ref="A42:S42"/>
    <mergeCell ref="A43:F43"/>
    <mergeCell ref="G43:S43"/>
    <mergeCell ref="B44:L44"/>
    <mergeCell ref="N44:Q44"/>
    <mergeCell ref="B41:L41"/>
    <mergeCell ref="N41:Q41"/>
    <mergeCell ref="B40:L40"/>
    <mergeCell ref="N40:Q40"/>
    <mergeCell ref="A38:S38"/>
    <mergeCell ref="A39:F39"/>
    <mergeCell ref="G39:S39"/>
    <mergeCell ref="A35:S35"/>
    <mergeCell ref="A36:F36"/>
    <mergeCell ref="G36:S36"/>
    <mergeCell ref="B37:L37"/>
    <mergeCell ref="N37:Q37"/>
    <mergeCell ref="B34:L34"/>
    <mergeCell ref="N34:Q34"/>
    <mergeCell ref="A33:F33"/>
    <mergeCell ref="G33:S33"/>
    <mergeCell ref="A30:S30"/>
    <mergeCell ref="A31:F31"/>
    <mergeCell ref="G31:S31"/>
    <mergeCell ref="B32:L32"/>
    <mergeCell ref="N32:Q32"/>
    <mergeCell ref="B29:L29"/>
    <mergeCell ref="N29:Q29"/>
    <mergeCell ref="A27:S27"/>
    <mergeCell ref="A28:F28"/>
    <mergeCell ref="G28:S28"/>
    <mergeCell ref="A24:S24"/>
    <mergeCell ref="A25:F25"/>
    <mergeCell ref="G25:S25"/>
    <mergeCell ref="B26:L26"/>
    <mergeCell ref="N26:Q26"/>
    <mergeCell ref="B23:L23"/>
    <mergeCell ref="N23:Q23"/>
    <mergeCell ref="A21:S21"/>
    <mergeCell ref="A22:F22"/>
    <mergeCell ref="G22:S22"/>
    <mergeCell ref="A18:S18"/>
    <mergeCell ref="A19:F19"/>
    <mergeCell ref="G19:S19"/>
    <mergeCell ref="B20:L20"/>
    <mergeCell ref="N20:Q20"/>
    <mergeCell ref="B16:L16"/>
    <mergeCell ref="N16:Q16"/>
    <mergeCell ref="B17:L17"/>
    <mergeCell ref="N17:Q17"/>
    <mergeCell ref="A15:F15"/>
    <mergeCell ref="G15:S15"/>
    <mergeCell ref="B12:L12"/>
    <mergeCell ref="N12:Q12"/>
    <mergeCell ref="B13:L13"/>
    <mergeCell ref="N13:Q13"/>
    <mergeCell ref="A14:S14"/>
    <mergeCell ref="A9:S9"/>
    <mergeCell ref="A10:F10"/>
    <mergeCell ref="G10:S10"/>
    <mergeCell ref="B11:L11"/>
    <mergeCell ref="N11:Q11"/>
    <mergeCell ref="A1:S1"/>
    <mergeCell ref="A2:S2"/>
    <mergeCell ref="A3:D3"/>
    <mergeCell ref="Q3:R3"/>
    <mergeCell ref="E3:P3"/>
    <mergeCell ref="B8:L8"/>
    <mergeCell ref="N8:Q8"/>
    <mergeCell ref="A4:S5"/>
    <mergeCell ref="A6:F6"/>
    <mergeCell ref="G6:S6"/>
    <mergeCell ref="N7:Q7"/>
    <mergeCell ref="B7:L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255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 t="s">
        <v>77</v>
      </c>
      <c r="R3" s="378"/>
      <c r="S3" s="2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45" customFormat="1" ht="13.5" customHeight="1">
      <c r="A5" s="382" t="str">
        <f>T('[1]p1'!$C$13:$G$13)</f>
        <v>Alciônio Saldanha de Oliveira</v>
      </c>
      <c r="B5" s="383"/>
      <c r="C5" s="383"/>
      <c r="D5" s="383"/>
      <c r="E5" s="383"/>
      <c r="F5" s="384"/>
      <c r="G5" s="390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22" ht="12.75">
      <c r="A6" s="61" t="s">
        <v>256</v>
      </c>
      <c r="B6" s="386" t="str">
        <f>IF('[1]p1'!$A$358&lt;&gt;0,'[1]p1'!$A$358,"")</f>
        <v>5 Semana de Matemática do CCT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123"/>
      <c r="U6" s="4"/>
      <c r="V6" s="4"/>
    </row>
    <row r="7" spans="1:19" ht="12.75">
      <c r="A7" s="393" t="s">
        <v>161</v>
      </c>
      <c r="B7" s="394"/>
      <c r="C7" s="388" t="str">
        <f>IF('[1]p1'!$K$358&lt;&gt;0,'[1]p1'!$K$358,"")</f>
        <v>UFCG</v>
      </c>
      <c r="D7" s="388"/>
      <c r="E7" s="388"/>
      <c r="F7" s="388"/>
      <c r="G7" s="388"/>
      <c r="H7" s="388"/>
      <c r="I7" s="388"/>
      <c r="J7" s="388"/>
      <c r="K7" s="120" t="s">
        <v>71</v>
      </c>
      <c r="L7" s="124">
        <f>IF('[1]p1'!$I$358&lt;&gt;0,'[1]p1'!$I$358,"")</f>
        <v>40142</v>
      </c>
      <c r="M7" s="125" t="s">
        <v>72</v>
      </c>
      <c r="N7" s="126">
        <f>IF('[1]p1'!$J$358&lt;&gt;0,'[1]p1'!$J$358,"")</f>
        <v>40144</v>
      </c>
      <c r="O7" s="393" t="s">
        <v>258</v>
      </c>
      <c r="P7" s="394"/>
      <c r="Q7" s="388" t="str">
        <f>IF('[1]p1'!$L$358&lt;&gt;0,'[1]p1'!$L$358,"")</f>
        <v>Regional</v>
      </c>
      <c r="R7" s="388"/>
      <c r="S7" s="395"/>
    </row>
    <row r="8" spans="1:19" ht="12.75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</row>
    <row r="9" spans="1:22" ht="12.75">
      <c r="A9" s="61" t="s">
        <v>256</v>
      </c>
      <c r="B9" s="386" t="str">
        <f>IF('[1]p1'!$A$359&lt;&gt;0,'[1]p1'!$A$359,"")</f>
        <v>Curso de Analise Funcional no Programa de Verao 2010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7"/>
      <c r="T9" s="123"/>
      <c r="U9" s="4"/>
      <c r="V9" s="4"/>
    </row>
    <row r="10" spans="1:19" ht="12.75">
      <c r="A10" s="393" t="s">
        <v>161</v>
      </c>
      <c r="B10" s="394"/>
      <c r="C10" s="388" t="str">
        <f>IF('[1]p1'!$K$359&lt;&gt;0,'[1]p1'!$K$359,"")</f>
        <v>UFPB</v>
      </c>
      <c r="D10" s="388"/>
      <c r="E10" s="388"/>
      <c r="F10" s="388"/>
      <c r="G10" s="388"/>
      <c r="H10" s="388"/>
      <c r="I10" s="388"/>
      <c r="J10" s="388"/>
      <c r="K10" s="120" t="s">
        <v>71</v>
      </c>
      <c r="L10" s="124">
        <f>IF('[1]p1'!$I$359&lt;&gt;0,'[1]p1'!$I$359,"")</f>
        <v>40210</v>
      </c>
      <c r="M10" s="125" t="s">
        <v>72</v>
      </c>
      <c r="N10" s="126" t="str">
        <f>IF('[1]p1'!$J$359&lt;&gt;0,'[1]p1'!$J$359,"")</f>
        <v>28/02/10</v>
      </c>
      <c r="O10" s="393" t="s">
        <v>258</v>
      </c>
      <c r="P10" s="394"/>
      <c r="Q10" s="388" t="str">
        <f>IF('[1]p1'!$L$359&lt;&gt;0,'[1]p1'!$L$359,"")</f>
        <v>Regional</v>
      </c>
      <c r="R10" s="388"/>
      <c r="S10" s="395"/>
    </row>
    <row r="11" spans="1:19" ht="12.75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</row>
    <row r="12" spans="1:19" s="45" customFormat="1" ht="13.5" customHeight="1">
      <c r="A12" s="382" t="str">
        <f>T('[1]p2'!$C$13:$G$13)</f>
        <v>Alexsandro Bezerra Cavalcanti</v>
      </c>
      <c r="B12" s="383"/>
      <c r="C12" s="383"/>
      <c r="D12" s="383"/>
      <c r="E12" s="383"/>
      <c r="F12" s="384"/>
      <c r="G12" s="390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</row>
    <row r="13" spans="1:22" ht="12.75">
      <c r="A13" s="61" t="s">
        <v>256</v>
      </c>
      <c r="B13" s="386" t="str">
        <f>IF('[1]p2'!$A$358&lt;&gt;0,'[1]p2'!$A$358,"")</f>
        <v>V Semana de Matemática do CCT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7"/>
      <c r="T13" s="123"/>
      <c r="U13" s="4"/>
      <c r="V13" s="4"/>
    </row>
    <row r="14" spans="1:19" ht="12.75">
      <c r="A14" s="393" t="s">
        <v>161</v>
      </c>
      <c r="B14" s="394"/>
      <c r="C14" s="388" t="str">
        <f>IF('[1]p2'!$K$358&lt;&gt;0,'[1]p2'!$K$358,"")</f>
        <v>UFCG</v>
      </c>
      <c r="D14" s="388"/>
      <c r="E14" s="388"/>
      <c r="F14" s="388"/>
      <c r="G14" s="388"/>
      <c r="H14" s="388"/>
      <c r="I14" s="388"/>
      <c r="J14" s="388"/>
      <c r="K14" s="120" t="s">
        <v>71</v>
      </c>
      <c r="L14" s="124">
        <f>IF('[1]p2'!$I$358&lt;&gt;0,'[1]p2'!$I$358,"")</f>
        <v>40142</v>
      </c>
      <c r="M14" s="125" t="s">
        <v>72</v>
      </c>
      <c r="N14" s="126">
        <f>IF('[1]p2'!$J$358&lt;&gt;0,'[1]p2'!$J$358,"")</f>
        <v>40144</v>
      </c>
      <c r="O14" s="393" t="s">
        <v>258</v>
      </c>
      <c r="P14" s="394"/>
      <c r="Q14" s="388" t="str">
        <f>IF('[1]p2'!$L$358&lt;&gt;0,'[1]p2'!$L$358,"")</f>
        <v>Regional</v>
      </c>
      <c r="R14" s="388"/>
      <c r="S14" s="395"/>
    </row>
    <row r="15" spans="1:19" ht="12.75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</row>
    <row r="16" spans="1:19" s="45" customFormat="1" ht="13.5" customHeight="1">
      <c r="A16" s="382" t="str">
        <f>T('[1]p6'!$C$13:$G$13)</f>
        <v>Angelo Roncalli Furtado de Holanda</v>
      </c>
      <c r="B16" s="383"/>
      <c r="C16" s="383"/>
      <c r="D16" s="383"/>
      <c r="E16" s="383"/>
      <c r="F16" s="384"/>
      <c r="G16" s="390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</row>
    <row r="17" spans="1:22" ht="12.75">
      <c r="A17" s="61" t="s">
        <v>256</v>
      </c>
      <c r="B17" s="386" t="str">
        <f>IF('[1]p6'!$A$358&lt;&gt;0,'[1]p6'!$A$358,"")</f>
        <v>ICMC Summer Meeting on Diferential Equations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7"/>
      <c r="T17" s="123"/>
      <c r="U17" s="4"/>
      <c r="V17" s="4"/>
    </row>
    <row r="18" spans="1:19" ht="12.75">
      <c r="A18" s="393" t="s">
        <v>161</v>
      </c>
      <c r="B18" s="394"/>
      <c r="C18" s="388" t="str">
        <f>IF('[1]p6'!$K$358&lt;&gt;0,'[1]p6'!$K$358,"")</f>
        <v>USP</v>
      </c>
      <c r="D18" s="388"/>
      <c r="E18" s="388"/>
      <c r="F18" s="388"/>
      <c r="G18" s="388"/>
      <c r="H18" s="388"/>
      <c r="I18" s="388"/>
      <c r="J18" s="388"/>
      <c r="K18" s="120" t="s">
        <v>71</v>
      </c>
      <c r="L18" s="124">
        <f>IF('[1]p6'!$I$358&lt;&gt;0,'[1]p6'!$I$358,"")</f>
        <v>40217</v>
      </c>
      <c r="M18" s="125" t="s">
        <v>72</v>
      </c>
      <c r="N18" s="126">
        <f>IF('[1]p6'!$J$358&lt;&gt;0,'[1]p6'!$J$358,"")</f>
        <v>40219</v>
      </c>
      <c r="O18" s="393" t="s">
        <v>258</v>
      </c>
      <c r="P18" s="394"/>
      <c r="Q18" s="388" t="str">
        <f>IF('[1]p6'!$L$358&lt;&gt;0,'[1]p6'!$L$358,"")</f>
        <v>Internacional</v>
      </c>
      <c r="R18" s="388"/>
      <c r="S18" s="395"/>
    </row>
    <row r="19" spans="1:19" ht="12.75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</row>
    <row r="20" spans="1:19" s="45" customFormat="1" ht="13.5" customHeight="1">
      <c r="A20" s="382" t="str">
        <f>T('[1]p7'!$C$13:$G$13)</f>
        <v>Antônio José da Silva</v>
      </c>
      <c r="B20" s="383"/>
      <c r="C20" s="383"/>
      <c r="D20" s="383"/>
      <c r="E20" s="383"/>
      <c r="F20" s="384"/>
      <c r="G20" s="390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</row>
    <row r="21" spans="1:22" ht="12.75">
      <c r="A21" s="61" t="s">
        <v>256</v>
      </c>
      <c r="B21" s="386" t="str">
        <f>IF('[1]p7'!$A$358&lt;&gt;0,'[1]p7'!$A$358,"")</f>
        <v>Fórum Nacional de Pró-Reitores de Planejamento e Administração das IFES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7"/>
      <c r="T21" s="123"/>
      <c r="U21" s="4"/>
      <c r="V21" s="4"/>
    </row>
    <row r="22" spans="1:19" ht="12.75">
      <c r="A22" s="393" t="s">
        <v>161</v>
      </c>
      <c r="B22" s="394"/>
      <c r="C22" s="388" t="str">
        <f>IF('[1]p7'!$K$358&lt;&gt;0,'[1]p7'!$K$358,"")</f>
        <v>UFF</v>
      </c>
      <c r="D22" s="388"/>
      <c r="E22" s="388"/>
      <c r="F22" s="388"/>
      <c r="G22" s="388"/>
      <c r="H22" s="388"/>
      <c r="I22" s="388"/>
      <c r="J22" s="388"/>
      <c r="K22" s="120" t="s">
        <v>71</v>
      </c>
      <c r="L22" s="124" t="str">
        <f>IF('[1]p7'!$I$358&lt;&gt;0,'[1]p7'!$I$358,"")</f>
        <v>23/09/2009</v>
      </c>
      <c r="M22" s="125" t="s">
        <v>72</v>
      </c>
      <c r="N22" s="126" t="str">
        <f>IF('[1]p7'!$J$358&lt;&gt;0,'[1]p7'!$J$358,"")</f>
        <v>25/09/2009</v>
      </c>
      <c r="O22" s="393" t="s">
        <v>258</v>
      </c>
      <c r="P22" s="394"/>
      <c r="Q22" s="388" t="str">
        <f>IF('[1]p7'!$L$358&lt;&gt;0,'[1]p7'!$L$358,"")</f>
        <v>Nacional</v>
      </c>
      <c r="R22" s="388"/>
      <c r="S22" s="395"/>
    </row>
    <row r="23" spans="1:19" ht="12.75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</row>
    <row r="24" spans="1:22" ht="12.75">
      <c r="A24" s="61" t="s">
        <v>256</v>
      </c>
      <c r="B24" s="386" t="str">
        <f>IF('[1]p7'!$A$359&lt;&gt;0,'[1]p7'!$A$359,"")</f>
        <v>V Semana de Matemática do CCT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  <c r="T24" s="123"/>
      <c r="U24" s="4"/>
      <c r="V24" s="4"/>
    </row>
    <row r="25" spans="1:19" ht="12.75">
      <c r="A25" s="393" t="s">
        <v>161</v>
      </c>
      <c r="B25" s="394"/>
      <c r="C25" s="388" t="str">
        <f>IF('[1]p7'!$K$359&lt;&gt;0,'[1]p7'!$K$359,"")</f>
        <v>UFCG</v>
      </c>
      <c r="D25" s="388"/>
      <c r="E25" s="388"/>
      <c r="F25" s="388"/>
      <c r="G25" s="388"/>
      <c r="H25" s="388"/>
      <c r="I25" s="388"/>
      <c r="J25" s="388"/>
      <c r="K25" s="120" t="s">
        <v>71</v>
      </c>
      <c r="L25" s="124" t="str">
        <f>IF('[1]p7'!$I$359&lt;&gt;0,'[1]p7'!$I$359,"")</f>
        <v>25/11/2009</v>
      </c>
      <c r="M25" s="125" t="s">
        <v>72</v>
      </c>
      <c r="N25" s="126" t="str">
        <f>IF('[1]p7'!$J$359&lt;&gt;0,'[1]p7'!$J$359,"")</f>
        <v>27/11/2009</v>
      </c>
      <c r="O25" s="393" t="s">
        <v>258</v>
      </c>
      <c r="P25" s="394"/>
      <c r="Q25" s="388" t="str">
        <f>IF('[1]p7'!$L$359&lt;&gt;0,'[1]p7'!$L$359,"")</f>
        <v>Regional</v>
      </c>
      <c r="R25" s="388"/>
      <c r="S25" s="395"/>
    </row>
    <row r="26" spans="1:19" ht="12.75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</row>
    <row r="27" spans="1:22" ht="12.75">
      <c r="A27" s="61" t="s">
        <v>256</v>
      </c>
      <c r="B27" s="386" t="str">
        <f>IF('[1]p7'!$A$360&lt;&gt;0,'[1]p7'!$A$360,"")</f>
        <v>Workshop: Sistema da Eduacação Superior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7"/>
      <c r="T27" s="123"/>
      <c r="U27" s="4"/>
      <c r="V27" s="4"/>
    </row>
    <row r="28" spans="1:19" ht="12.75">
      <c r="A28" s="393" t="s">
        <v>161</v>
      </c>
      <c r="B28" s="394"/>
      <c r="C28" s="388" t="str">
        <f>IF('[1]p7'!$K$360&lt;&gt;0,'[1]p7'!$K$360,"")</f>
        <v>MEC</v>
      </c>
      <c r="D28" s="388"/>
      <c r="E28" s="388"/>
      <c r="F28" s="388"/>
      <c r="G28" s="388"/>
      <c r="H28" s="388"/>
      <c r="I28" s="388"/>
      <c r="J28" s="388"/>
      <c r="K28" s="120" t="s">
        <v>71</v>
      </c>
      <c r="L28" s="124">
        <f>IF('[1]p7'!$I$360&lt;&gt;0,'[1]p7'!$I$360,"")</f>
        <v>40158</v>
      </c>
      <c r="M28" s="125" t="s">
        <v>72</v>
      </c>
      <c r="N28" s="126" t="str">
        <f>IF('[1]p7'!$J$360&lt;&gt;0,'[1]p7'!$J$360,"")</f>
        <v>14/12/2009</v>
      </c>
      <c r="O28" s="393" t="s">
        <v>258</v>
      </c>
      <c r="P28" s="394"/>
      <c r="Q28" s="388" t="str">
        <f>IF('[1]p7'!$L$360&lt;&gt;0,'[1]p7'!$L$360,"")</f>
        <v>Nacional</v>
      </c>
      <c r="R28" s="388"/>
      <c r="S28" s="395"/>
    </row>
    <row r="29" spans="1:19" ht="12.75">
      <c r="A29" s="388"/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</row>
    <row r="30" spans="1:19" s="45" customFormat="1" ht="13.5" customHeight="1">
      <c r="A30" s="382" t="str">
        <f>T('[1]p8'!$C$13:$G$13)</f>
        <v>Antônio Pereira Brandão Júnior</v>
      </c>
      <c r="B30" s="383"/>
      <c r="C30" s="383"/>
      <c r="D30" s="383"/>
      <c r="E30" s="383"/>
      <c r="F30" s="384"/>
      <c r="G30" s="390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</row>
    <row r="31" spans="1:22" ht="12.75">
      <c r="A31" s="61" t="s">
        <v>256</v>
      </c>
      <c r="B31" s="386" t="str">
        <f>IF('[1]p8'!$A$358&lt;&gt;0,'[1]p8'!$A$358,"")</f>
        <v>XXI Semana da Matemática - UFRN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7"/>
      <c r="T31" s="123"/>
      <c r="U31" s="4"/>
      <c r="V31" s="4"/>
    </row>
    <row r="32" spans="1:19" ht="12.75">
      <c r="A32" s="393" t="s">
        <v>161</v>
      </c>
      <c r="B32" s="394"/>
      <c r="C32" s="388" t="str">
        <f>IF('[1]p8'!$K$358&lt;&gt;0,'[1]p8'!$K$358,"")</f>
        <v>UFRN</v>
      </c>
      <c r="D32" s="388"/>
      <c r="E32" s="388"/>
      <c r="F32" s="388"/>
      <c r="G32" s="388"/>
      <c r="H32" s="388"/>
      <c r="I32" s="388"/>
      <c r="J32" s="388"/>
      <c r="K32" s="120" t="s">
        <v>71</v>
      </c>
      <c r="L32" s="124">
        <f>IF('[1]p8'!$I$358&lt;&gt;0,'[1]p8'!$I$358,"")</f>
        <v>40105</v>
      </c>
      <c r="M32" s="125" t="s">
        <v>72</v>
      </c>
      <c r="N32" s="126">
        <f>IF('[1]p8'!$J$358&lt;&gt;0,'[1]p8'!$J$358,"")</f>
        <v>40109</v>
      </c>
      <c r="O32" s="393" t="s">
        <v>258</v>
      </c>
      <c r="P32" s="394"/>
      <c r="Q32" s="388" t="str">
        <f>IF('[1]p8'!$L$358&lt;&gt;0,'[1]p8'!$L$358,"")</f>
        <v>Regional</v>
      </c>
      <c r="R32" s="388"/>
      <c r="S32" s="395"/>
    </row>
    <row r="33" spans="1:19" ht="12.75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</row>
    <row r="34" spans="1:22" ht="12.75">
      <c r="A34" s="61" t="s">
        <v>256</v>
      </c>
      <c r="B34" s="386" t="str">
        <f>IF('[1]p8'!$A$359&lt;&gt;0,'[1]p8'!$A$359,"")</f>
        <v>V Semana de Matematica do CCT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7"/>
      <c r="T34" s="123"/>
      <c r="U34" s="4"/>
      <c r="V34" s="4"/>
    </row>
    <row r="35" spans="1:19" ht="12.75">
      <c r="A35" s="393" t="s">
        <v>161</v>
      </c>
      <c r="B35" s="394"/>
      <c r="C35" s="388" t="str">
        <f>IF('[1]p8'!$K$359&lt;&gt;0,'[1]p8'!$K$359,"")</f>
        <v>UFCG</v>
      </c>
      <c r="D35" s="388"/>
      <c r="E35" s="388"/>
      <c r="F35" s="388"/>
      <c r="G35" s="388"/>
      <c r="H35" s="388"/>
      <c r="I35" s="388"/>
      <c r="J35" s="388"/>
      <c r="K35" s="120" t="s">
        <v>71</v>
      </c>
      <c r="L35" s="124" t="str">
        <f>IF('[1]p8'!$I$359&lt;&gt;0,'[1]p8'!$I$359,"")</f>
        <v>25/11/09</v>
      </c>
      <c r="M35" s="125" t="s">
        <v>72</v>
      </c>
      <c r="N35" s="126" t="str">
        <f>IF('[1]p8'!$J$359&lt;&gt;0,'[1]p8'!$J$359,"")</f>
        <v>27/11/09</v>
      </c>
      <c r="O35" s="393" t="s">
        <v>258</v>
      </c>
      <c r="P35" s="394"/>
      <c r="Q35" s="388" t="str">
        <f>IF('[1]p8'!$L$359&lt;&gt;0,'[1]p8'!$L$359,"")</f>
        <v>Regional</v>
      </c>
      <c r="R35" s="388"/>
      <c r="S35" s="395"/>
    </row>
    <row r="36" spans="1:19" s="45" customFormat="1" ht="13.5" customHeight="1">
      <c r="A36" s="382" t="str">
        <f>T('[1]p9'!$C$13:$G$13)</f>
        <v>Aparecido Jesuino de Souza</v>
      </c>
      <c r="B36" s="383"/>
      <c r="C36" s="383"/>
      <c r="D36" s="383"/>
      <c r="E36" s="383"/>
      <c r="F36" s="384"/>
      <c r="G36" s="390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</row>
    <row r="37" spans="1:22" ht="12.75">
      <c r="A37" s="61" t="s">
        <v>256</v>
      </c>
      <c r="B37" s="386" t="str">
        <f>IF('[1]p9'!$A$358&lt;&gt;0,'[1]p9'!$A$358,"")</f>
        <v>V Congresso Brasileiro de P&amp;D em Petróleo e Gás (V PDPETRO)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7"/>
      <c r="T37" s="123"/>
      <c r="U37" s="4"/>
      <c r="V37" s="4"/>
    </row>
    <row r="38" spans="1:19" ht="12.75">
      <c r="A38" s="393" t="s">
        <v>161</v>
      </c>
      <c r="B38" s="394"/>
      <c r="C38" s="388" t="str">
        <f>IF('[1]p9'!$K$358&lt;&gt;0,'[1]p9'!$K$358,"")</f>
        <v>ABPG</v>
      </c>
      <c r="D38" s="388"/>
      <c r="E38" s="388"/>
      <c r="F38" s="388"/>
      <c r="G38" s="388"/>
      <c r="H38" s="388"/>
      <c r="I38" s="388"/>
      <c r="J38" s="388"/>
      <c r="K38" s="120" t="s">
        <v>71</v>
      </c>
      <c r="L38" s="124">
        <f>IF('[1]p9'!$I$358&lt;&gt;0,'[1]p9'!$I$358,"")</f>
        <v>40104</v>
      </c>
      <c r="M38" s="125" t="s">
        <v>72</v>
      </c>
      <c r="N38" s="126">
        <f>IF('[1]p9'!$J$358&lt;&gt;0,'[1]p9'!$J$358,"")</f>
        <v>40108</v>
      </c>
      <c r="O38" s="393" t="s">
        <v>258</v>
      </c>
      <c r="P38" s="394"/>
      <c r="Q38" s="388" t="str">
        <f>IF('[1]p9'!$L$358&lt;&gt;0,'[1]p9'!$L$358,"")</f>
        <v>Nacional</v>
      </c>
      <c r="R38" s="388"/>
      <c r="S38" s="395"/>
    </row>
    <row r="39" spans="1:19" ht="12.75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</row>
    <row r="40" spans="1:22" ht="12.75">
      <c r="A40" s="61" t="s">
        <v>256</v>
      </c>
      <c r="B40" s="386" t="str">
        <f>IF('[1]p9'!$A$359&lt;&gt;0,'[1]p9'!$A$359,"")</f>
        <v>III Encontro de Análise Matempatica e Aplicações (III ENAMA)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7"/>
      <c r="T40" s="123"/>
      <c r="U40" s="4"/>
      <c r="V40" s="4"/>
    </row>
    <row r="41" spans="1:19" ht="12.75">
      <c r="A41" s="393" t="s">
        <v>161</v>
      </c>
      <c r="B41" s="394"/>
      <c r="C41" s="388" t="str">
        <f>IF('[1]p9'!$K$359&lt;&gt;0,'[1]p9'!$K$359,"")</f>
        <v>UEM</v>
      </c>
      <c r="D41" s="388"/>
      <c r="E41" s="388"/>
      <c r="F41" s="388"/>
      <c r="G41" s="388"/>
      <c r="H41" s="388"/>
      <c r="I41" s="388"/>
      <c r="J41" s="388"/>
      <c r="K41" s="120" t="s">
        <v>71</v>
      </c>
      <c r="L41" s="124">
        <f>IF('[1]p9'!$I$359&lt;&gt;0,'[1]p9'!$I$359,"")</f>
        <v>40135</v>
      </c>
      <c r="M41" s="125" t="s">
        <v>72</v>
      </c>
      <c r="N41" s="126">
        <f>IF('[1]p9'!$J$359&lt;&gt;0,'[1]p9'!$J$359,"")</f>
        <v>40137</v>
      </c>
      <c r="O41" s="393" t="s">
        <v>258</v>
      </c>
      <c r="P41" s="394"/>
      <c r="Q41" s="388" t="str">
        <f>IF('[1]p9'!$L$359&lt;&gt;0,'[1]p9'!$L$359,"")</f>
        <v>Nacional</v>
      </c>
      <c r="R41" s="388"/>
      <c r="S41" s="395"/>
    </row>
    <row r="42" spans="1:19" ht="12.75">
      <c r="A42" s="388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</row>
    <row r="43" spans="1:22" ht="12.75">
      <c r="A43" s="61" t="s">
        <v>256</v>
      </c>
      <c r="B43" s="386" t="str">
        <f>IF('[1]p9'!$A$360&lt;&gt;0,'[1]p9'!$A$360,"")</f>
        <v>V Semana de Matemática do CCT /UFCG</v>
      </c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7"/>
      <c r="T43" s="123"/>
      <c r="U43" s="4"/>
      <c r="V43" s="4"/>
    </row>
    <row r="44" spans="1:19" ht="12.75">
      <c r="A44" s="393" t="s">
        <v>161</v>
      </c>
      <c r="B44" s="394"/>
      <c r="C44" s="388" t="str">
        <f>IF('[1]p9'!$K$360&lt;&gt;0,'[1]p9'!$K$360,"")</f>
        <v>UFCG</v>
      </c>
      <c r="D44" s="388"/>
      <c r="E44" s="388"/>
      <c r="F44" s="388"/>
      <c r="G44" s="388"/>
      <c r="H44" s="388"/>
      <c r="I44" s="388"/>
      <c r="J44" s="388"/>
      <c r="K44" s="120" t="s">
        <v>71</v>
      </c>
      <c r="L44" s="124">
        <f>IF('[1]p9'!$I$360&lt;&gt;0,'[1]p9'!$I$360,"")</f>
        <v>40142</v>
      </c>
      <c r="M44" s="125" t="s">
        <v>72</v>
      </c>
      <c r="N44" s="126">
        <f>IF('[1]p9'!$J$360&lt;&gt;0,'[1]p9'!$J$360,"")</f>
        <v>40144</v>
      </c>
      <c r="O44" s="393" t="s">
        <v>258</v>
      </c>
      <c r="P44" s="394"/>
      <c r="Q44" s="388" t="str">
        <f>IF('[1]p9'!$L$360&lt;&gt;0,'[1]p9'!$L$360,"")</f>
        <v>Regional</v>
      </c>
      <c r="R44" s="388"/>
      <c r="S44" s="395"/>
    </row>
    <row r="45" spans="1:19" ht="12.75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</row>
    <row r="46" spans="1:19" s="45" customFormat="1" ht="13.5" customHeight="1">
      <c r="A46" s="382" t="str">
        <f>T('[1]p10'!$C$13:$G$13)</f>
        <v>Areli Mesquita da Silva</v>
      </c>
      <c r="B46" s="383"/>
      <c r="C46" s="383"/>
      <c r="D46" s="383"/>
      <c r="E46" s="383"/>
      <c r="F46" s="384"/>
      <c r="G46" s="390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</row>
    <row r="47" spans="1:22" ht="12.75">
      <c r="A47" s="61" t="s">
        <v>256</v>
      </c>
      <c r="B47" s="386" t="str">
        <f>IF('[1]p10'!$A$358&lt;&gt;0,'[1]p10'!$A$358,"")</f>
        <v>V Semana de Matematica do CCT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7"/>
      <c r="T47" s="123"/>
      <c r="U47" s="4"/>
      <c r="V47" s="4"/>
    </row>
    <row r="48" spans="1:19" ht="12.75">
      <c r="A48" s="393" t="s">
        <v>161</v>
      </c>
      <c r="B48" s="394"/>
      <c r="C48" s="388" t="str">
        <f>IF('[1]p10'!$K$358&lt;&gt;0,'[1]p10'!$K$358,"")</f>
        <v>UFCG</v>
      </c>
      <c r="D48" s="388"/>
      <c r="E48" s="388"/>
      <c r="F48" s="388"/>
      <c r="G48" s="388"/>
      <c r="H48" s="388"/>
      <c r="I48" s="388"/>
      <c r="J48" s="388"/>
      <c r="K48" s="120" t="s">
        <v>71</v>
      </c>
      <c r="L48" s="124" t="str">
        <f>IF('[1]p10'!$I$358&lt;&gt;0,'[1]p10'!$I$358,"")</f>
        <v>25/11/09</v>
      </c>
      <c r="M48" s="125" t="s">
        <v>72</v>
      </c>
      <c r="N48" s="126" t="str">
        <f>IF('[1]p10'!$J$358&lt;&gt;0,'[1]p10'!$J$358,"")</f>
        <v>27/11/09</v>
      </c>
      <c r="O48" s="393" t="s">
        <v>258</v>
      </c>
      <c r="P48" s="394"/>
      <c r="Q48" s="388" t="str">
        <f>IF('[1]p10'!$L$358&lt;&gt;0,'[1]p10'!$L$358,"")</f>
        <v>Regional</v>
      </c>
      <c r="R48" s="388"/>
      <c r="S48" s="395"/>
    </row>
    <row r="49" spans="1:19" ht="12.75">
      <c r="A49" s="388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</row>
    <row r="50" spans="1:19" s="45" customFormat="1" ht="13.5" customHeight="1">
      <c r="A50" s="382" t="str">
        <f>T('[1]p11'!$C$13:$G$13)</f>
        <v>Bráulio Maia Junior</v>
      </c>
      <c r="B50" s="383"/>
      <c r="C50" s="383"/>
      <c r="D50" s="383"/>
      <c r="E50" s="383"/>
      <c r="F50" s="384"/>
      <c r="G50" s="390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</row>
    <row r="51" spans="1:22" ht="12.75">
      <c r="A51" s="61" t="s">
        <v>256</v>
      </c>
      <c r="B51" s="386" t="str">
        <f>IF('[1]p11'!$A$358&lt;&gt;0,'[1]p11'!$A$358,"")</f>
        <v>V Semana de Matemática do CCT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7"/>
      <c r="T51" s="123"/>
      <c r="U51" s="4"/>
      <c r="V51" s="4"/>
    </row>
    <row r="52" spans="1:19" ht="12.75">
      <c r="A52" s="393" t="s">
        <v>161</v>
      </c>
      <c r="B52" s="394"/>
      <c r="C52" s="388" t="str">
        <f>IF('[1]p11'!$K$358&lt;&gt;0,'[1]p11'!$K$358,"")</f>
        <v>UFCG</v>
      </c>
      <c r="D52" s="388"/>
      <c r="E52" s="388"/>
      <c r="F52" s="388"/>
      <c r="G52" s="388"/>
      <c r="H52" s="388"/>
      <c r="I52" s="388"/>
      <c r="J52" s="388"/>
      <c r="K52" s="120" t="s">
        <v>71</v>
      </c>
      <c r="L52" s="124">
        <f>IF('[1]p11'!$I$358&lt;&gt;0,'[1]p11'!$I$358,"")</f>
        <v>40142</v>
      </c>
      <c r="M52" s="125" t="s">
        <v>72</v>
      </c>
      <c r="N52" s="126">
        <f>IF('[1]p11'!$J$358&lt;&gt;0,'[1]p11'!$J$358,"")</f>
        <v>40144</v>
      </c>
      <c r="O52" s="393" t="s">
        <v>258</v>
      </c>
      <c r="P52" s="394"/>
      <c r="Q52" s="388" t="str">
        <f>IF('[1]p11'!$L$358&lt;&gt;0,'[1]p11'!$L$358,"")</f>
        <v>Regional</v>
      </c>
      <c r="R52" s="388"/>
      <c r="S52" s="395"/>
    </row>
    <row r="53" spans="1:19" ht="12.7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</row>
    <row r="54" spans="1:19" s="45" customFormat="1" ht="13.5" customHeight="1">
      <c r="A54" s="382" t="str">
        <f>T('[1]p12'!$C$13:$G$13)</f>
        <v>Claudianor Oliveira Alves</v>
      </c>
      <c r="B54" s="383"/>
      <c r="C54" s="383"/>
      <c r="D54" s="383"/>
      <c r="E54" s="383"/>
      <c r="F54" s="384"/>
      <c r="G54" s="390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</row>
    <row r="55" spans="1:22" ht="12.75">
      <c r="A55" s="61" t="s">
        <v>256</v>
      </c>
      <c r="B55" s="386" t="str">
        <f>IF('[1]p12'!$A$358&lt;&gt;0,'[1]p12'!$A$358,"")</f>
        <v>XXI Semana de Matemática da UFRN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7"/>
      <c r="T55" s="123"/>
      <c r="U55" s="4"/>
      <c r="V55" s="4"/>
    </row>
    <row r="56" spans="1:19" ht="12.75">
      <c r="A56" s="393" t="s">
        <v>161</v>
      </c>
      <c r="B56" s="394"/>
      <c r="C56" s="388" t="str">
        <f>IF('[1]p12'!$K$358&lt;&gt;0,'[1]p12'!$K$358,"")</f>
        <v>UFRN</v>
      </c>
      <c r="D56" s="388"/>
      <c r="E56" s="388"/>
      <c r="F56" s="388"/>
      <c r="G56" s="388"/>
      <c r="H56" s="388"/>
      <c r="I56" s="388"/>
      <c r="J56" s="388"/>
      <c r="K56" s="120" t="s">
        <v>71</v>
      </c>
      <c r="L56" s="124">
        <f>IF('[1]p12'!$I$358&lt;&gt;0,'[1]p12'!$I$358,"")</f>
        <v>40133</v>
      </c>
      <c r="M56" s="125" t="s">
        <v>72</v>
      </c>
      <c r="N56" s="126">
        <f>IF('[1]p12'!$J$358&lt;&gt;0,'[1]p12'!$J$358,"")</f>
        <v>40137</v>
      </c>
      <c r="O56" s="393" t="s">
        <v>258</v>
      </c>
      <c r="P56" s="394"/>
      <c r="Q56" s="388" t="str">
        <f>IF('[1]p12'!$L$358&lt;&gt;0,'[1]p12'!$L$358,"")</f>
        <v>Regional</v>
      </c>
      <c r="R56" s="388"/>
      <c r="S56" s="395"/>
    </row>
    <row r="57" spans="1:19" ht="12.75">
      <c r="A57" s="391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</row>
    <row r="58" spans="1:22" ht="12.75">
      <c r="A58" s="61" t="s">
        <v>256</v>
      </c>
      <c r="B58" s="386" t="str">
        <f>IF('[1]p12'!$A$359&lt;&gt;0,'[1]p12'!$A$359,"")</f>
        <v>V Semana de Matemática do CCT</v>
      </c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7"/>
      <c r="T58" s="123"/>
      <c r="U58" s="4"/>
      <c r="V58" s="4"/>
    </row>
    <row r="59" spans="1:19" ht="12.75">
      <c r="A59" s="393" t="s">
        <v>161</v>
      </c>
      <c r="B59" s="394"/>
      <c r="C59" s="388" t="str">
        <f>IF('[1]p12'!$K$359&lt;&gt;0,'[1]p12'!$K$359,"")</f>
        <v>UFCG</v>
      </c>
      <c r="D59" s="388"/>
      <c r="E59" s="388"/>
      <c r="F59" s="388"/>
      <c r="G59" s="388"/>
      <c r="H59" s="388"/>
      <c r="I59" s="388"/>
      <c r="J59" s="388"/>
      <c r="K59" s="120" t="s">
        <v>71</v>
      </c>
      <c r="L59" s="124">
        <f>IF('[1]p12'!$I$359&lt;&gt;0,'[1]p12'!$I$359,"")</f>
        <v>40142</v>
      </c>
      <c r="M59" s="125" t="s">
        <v>72</v>
      </c>
      <c r="N59" s="126">
        <f>IF('[1]p12'!$J$359&lt;&gt;0,'[1]p12'!$J$359,"")</f>
        <v>40144</v>
      </c>
      <c r="O59" s="393" t="s">
        <v>258</v>
      </c>
      <c r="P59" s="394"/>
      <c r="Q59" s="388" t="str">
        <f>IF('[1]p12'!$L$359&lt;&gt;0,'[1]p12'!$L$359,"")</f>
        <v>Regional</v>
      </c>
      <c r="R59" s="388"/>
      <c r="S59" s="395"/>
    </row>
    <row r="60" spans="1:19" ht="12.7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</row>
    <row r="61" spans="1:22" ht="12.75">
      <c r="A61" s="61" t="s">
        <v>256</v>
      </c>
      <c r="B61" s="386" t="str">
        <f>IF('[1]p12'!$A$360&lt;&gt;0,'[1]p12'!$A$360,"")</f>
        <v>ICMC SUMMER MEEETING - USP Sao Carlos</v>
      </c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7"/>
      <c r="T61" s="123"/>
      <c r="U61" s="4"/>
      <c r="V61" s="4"/>
    </row>
    <row r="62" spans="1:19" ht="12.75">
      <c r="A62" s="393" t="s">
        <v>161</v>
      </c>
      <c r="B62" s="394"/>
      <c r="C62" s="388" t="str">
        <f>IF('[1]p12'!$K$360&lt;&gt;0,'[1]p12'!$K$360,"")</f>
        <v>USP</v>
      </c>
      <c r="D62" s="388"/>
      <c r="E62" s="388"/>
      <c r="F62" s="388"/>
      <c r="G62" s="388"/>
      <c r="H62" s="388"/>
      <c r="I62" s="388"/>
      <c r="J62" s="388"/>
      <c r="K62" s="120" t="s">
        <v>71</v>
      </c>
      <c r="L62" s="124">
        <f>IF('[1]p12'!$I$360&lt;&gt;0,'[1]p12'!$I$360,"")</f>
        <v>40217</v>
      </c>
      <c r="M62" s="125" t="s">
        <v>72</v>
      </c>
      <c r="N62" s="126">
        <f>IF('[1]p12'!$J$360&lt;&gt;0,'[1]p12'!$J$360,"")</f>
        <v>40219</v>
      </c>
      <c r="O62" s="393" t="s">
        <v>258</v>
      </c>
      <c r="P62" s="394"/>
      <c r="Q62" s="388" t="str">
        <f>IF('[1]p12'!$L$360&lt;&gt;0,'[1]p12'!$L$360,"")</f>
        <v>Internacional</v>
      </c>
      <c r="R62" s="388"/>
      <c r="S62" s="395"/>
    </row>
    <row r="63" spans="1:19" ht="12.75">
      <c r="A63" s="388"/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</row>
    <row r="64" spans="1:19" s="45" customFormat="1" ht="13.5" customHeight="1">
      <c r="A64" s="382" t="str">
        <f>T('[1]p13'!$C$13:$G$13)</f>
        <v>Daniel Cordeiro de Morais Filho</v>
      </c>
      <c r="B64" s="383"/>
      <c r="C64" s="383"/>
      <c r="D64" s="383"/>
      <c r="E64" s="383"/>
      <c r="F64" s="384"/>
      <c r="G64" s="390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</row>
    <row r="65" spans="1:22" ht="12.75">
      <c r="A65" s="61" t="s">
        <v>256</v>
      </c>
      <c r="B65" s="386" t="str">
        <f>IF('[1]p13'!$A$358&lt;&gt;0,'[1]p13'!$A$358,"")</f>
        <v>V Semana de Matemática do CCT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7"/>
      <c r="T65" s="123"/>
      <c r="U65" s="4"/>
      <c r="V65" s="4"/>
    </row>
    <row r="66" spans="1:19" ht="12.75">
      <c r="A66" s="393" t="s">
        <v>161</v>
      </c>
      <c r="B66" s="394"/>
      <c r="C66" s="388" t="str">
        <f>IF('[1]p13'!$K$358&lt;&gt;0,'[1]p13'!$K$358,"")</f>
        <v>UFCG</v>
      </c>
      <c r="D66" s="388"/>
      <c r="E66" s="388"/>
      <c r="F66" s="388"/>
      <c r="G66" s="388"/>
      <c r="H66" s="388"/>
      <c r="I66" s="388"/>
      <c r="J66" s="388"/>
      <c r="K66" s="120" t="s">
        <v>71</v>
      </c>
      <c r="L66" s="124">
        <f>IF('[1]p13'!$I$358&lt;&gt;0,'[1]p13'!$I$358,"")</f>
        <v>40142</v>
      </c>
      <c r="M66" s="125" t="s">
        <v>72</v>
      </c>
      <c r="N66" s="126">
        <f>IF('[1]p13'!$J$358&lt;&gt;0,'[1]p13'!$J$358,"")</f>
        <v>40144</v>
      </c>
      <c r="O66" s="393" t="s">
        <v>258</v>
      </c>
      <c r="P66" s="394"/>
      <c r="Q66" s="388" t="str">
        <f>IF('[1]p13'!$L$358&lt;&gt;0,'[1]p13'!$L$358,"")</f>
        <v>Regional</v>
      </c>
      <c r="R66" s="388"/>
      <c r="S66" s="395"/>
    </row>
    <row r="67" spans="1:19" ht="12.75">
      <c r="A67" s="388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</row>
    <row r="68" spans="1:19" s="45" customFormat="1" ht="13.5" customHeight="1">
      <c r="A68" s="382" t="str">
        <f>T('[1]p16'!$C$13:$G$13)</f>
        <v>Fernanda Ester Camillo Camargo</v>
      </c>
      <c r="B68" s="383"/>
      <c r="C68" s="383"/>
      <c r="D68" s="383"/>
      <c r="E68" s="383"/>
      <c r="F68" s="384"/>
      <c r="G68" s="390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</row>
    <row r="69" spans="1:22" ht="12.75">
      <c r="A69" s="61" t="s">
        <v>256</v>
      </c>
      <c r="B69" s="386" t="str">
        <f>IF('[1]p16'!$A$358&lt;&gt;0,'[1]p16'!$A$358,"")</f>
        <v>V Semana de Matemática do CCT</v>
      </c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7"/>
      <c r="T69" s="123"/>
      <c r="U69" s="4"/>
      <c r="V69" s="4"/>
    </row>
    <row r="70" spans="1:19" ht="12.75">
      <c r="A70" s="393" t="s">
        <v>161</v>
      </c>
      <c r="B70" s="394"/>
      <c r="C70" s="388" t="str">
        <f>IF('[1]p16'!$K$358&lt;&gt;0,'[1]p16'!$K$358,"")</f>
        <v>UFCG</v>
      </c>
      <c r="D70" s="388"/>
      <c r="E70" s="388"/>
      <c r="F70" s="388"/>
      <c r="G70" s="388"/>
      <c r="H70" s="388"/>
      <c r="I70" s="388"/>
      <c r="J70" s="388"/>
      <c r="K70" s="120" t="s">
        <v>71</v>
      </c>
      <c r="L70" s="124">
        <f>IF('[1]p16'!$I$358&lt;&gt;0,'[1]p16'!$I$358,"")</f>
        <v>40142</v>
      </c>
      <c r="M70" s="125" t="s">
        <v>72</v>
      </c>
      <c r="N70" s="126">
        <f>IF('[1]p16'!$J$358&lt;&gt;0,'[1]p16'!$J$358,"")</f>
        <v>40144</v>
      </c>
      <c r="O70" s="393" t="s">
        <v>258</v>
      </c>
      <c r="P70" s="394"/>
      <c r="Q70" s="388" t="str">
        <f>IF('[1]p16'!$L$358&lt;&gt;0,'[1]p16'!$L$358,"")</f>
        <v>Regional</v>
      </c>
      <c r="R70" s="388"/>
      <c r="S70" s="395"/>
    </row>
    <row r="71" spans="1:19" s="45" customFormat="1" ht="13.5" customHeight="1">
      <c r="A71" s="382" t="str">
        <f>T('[1]p18'!$C$13:$G$13)</f>
        <v>Francisco Antônio Morais de Souza</v>
      </c>
      <c r="B71" s="383"/>
      <c r="C71" s="383"/>
      <c r="D71" s="383"/>
      <c r="E71" s="383"/>
      <c r="F71" s="384"/>
      <c r="G71" s="390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</row>
    <row r="72" spans="1:22" ht="12.75">
      <c r="A72" s="61" t="s">
        <v>256</v>
      </c>
      <c r="B72" s="386" t="str">
        <f>IF('[1]p18'!$A$358&lt;&gt;0,'[1]p18'!$A$358,"")</f>
        <v>5º Congresso Brasileiro de Pesquisa e Desenvolvimento em Petróleo e Gás</v>
      </c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7"/>
      <c r="T72" s="123"/>
      <c r="U72" s="4"/>
      <c r="V72" s="4"/>
    </row>
    <row r="73" spans="1:19" ht="12.75">
      <c r="A73" s="393" t="s">
        <v>161</v>
      </c>
      <c r="B73" s="394"/>
      <c r="C73" s="388" t="str">
        <f>IF('[1]p18'!$K$358&lt;&gt;0,'[1]p18'!$K$358,"")</f>
        <v>UFC</v>
      </c>
      <c r="D73" s="388"/>
      <c r="E73" s="388"/>
      <c r="F73" s="388"/>
      <c r="G73" s="388"/>
      <c r="H73" s="388"/>
      <c r="I73" s="388"/>
      <c r="J73" s="388"/>
      <c r="K73" s="120" t="s">
        <v>71</v>
      </c>
      <c r="L73" s="124">
        <f>IF('[1]p18'!$I$358&lt;&gt;0,'[1]p18'!$I$358,"")</f>
        <v>40104</v>
      </c>
      <c r="M73" s="125" t="s">
        <v>72</v>
      </c>
      <c r="N73" s="126">
        <f>IF('[1]p18'!$J$358&lt;&gt;0,'[1]p18'!$J$358,"")</f>
        <v>40108</v>
      </c>
      <c r="O73" s="393" t="s">
        <v>258</v>
      </c>
      <c r="P73" s="394"/>
      <c r="Q73" s="388" t="str">
        <f>IF('[1]p18'!$L$358&lt;&gt;0,'[1]p18'!$L$358,"")</f>
        <v>Nacional</v>
      </c>
      <c r="R73" s="388"/>
      <c r="S73" s="395"/>
    </row>
    <row r="74" spans="1:19" ht="12.75">
      <c r="A74" s="391"/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</row>
    <row r="75" spans="1:22" ht="12.75">
      <c r="A75" s="61" t="s">
        <v>256</v>
      </c>
      <c r="B75" s="386" t="str">
        <f>IF('[1]p18'!$A$359&lt;&gt;0,'[1]p18'!$A$359,"")</f>
        <v>Reunião Anual de Avaliação dos PRH/ANP</v>
      </c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7"/>
      <c r="T75" s="123"/>
      <c r="U75" s="4"/>
      <c r="V75" s="4"/>
    </row>
    <row r="76" spans="1:19" ht="12.75">
      <c r="A76" s="393" t="s">
        <v>161</v>
      </c>
      <c r="B76" s="394"/>
      <c r="C76" s="388" t="str">
        <f>IF('[1]p18'!$K$359&lt;&gt;0,'[1]p18'!$K$359,"")</f>
        <v>UFC</v>
      </c>
      <c r="D76" s="388"/>
      <c r="E76" s="388"/>
      <c r="F76" s="388"/>
      <c r="G76" s="388"/>
      <c r="H76" s="388"/>
      <c r="I76" s="388"/>
      <c r="J76" s="388"/>
      <c r="K76" s="120" t="s">
        <v>71</v>
      </c>
      <c r="L76" s="124">
        <f>IF('[1]p18'!$I$359&lt;&gt;0,'[1]p18'!$I$359,"")</f>
        <v>40109</v>
      </c>
      <c r="M76" s="125" t="s">
        <v>72</v>
      </c>
      <c r="N76" s="126">
        <f>IF('[1]p18'!$J$359&lt;&gt;0,'[1]p18'!$J$359,"")</f>
        <v>40109</v>
      </c>
      <c r="O76" s="393" t="s">
        <v>258</v>
      </c>
      <c r="P76" s="394"/>
      <c r="Q76" s="388" t="str">
        <f>IF('[1]p18'!$L$359&lt;&gt;0,'[1]p18'!$L$359,"")</f>
        <v>Nacional</v>
      </c>
      <c r="R76" s="388"/>
      <c r="S76" s="395"/>
    </row>
    <row r="77" spans="1:19" ht="12.75">
      <c r="A77" s="388"/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</row>
    <row r="78" spans="1:22" ht="12.75">
      <c r="A78" s="61" t="s">
        <v>256</v>
      </c>
      <c r="B78" s="386" t="str">
        <f>IF('[1]p18'!$A$360&lt;&gt;0,'[1]p18'!$A$360,"")</f>
        <v>V Semana de Matemática do CCT</v>
      </c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7"/>
      <c r="T78" s="123"/>
      <c r="U78" s="4"/>
      <c r="V78" s="4"/>
    </row>
    <row r="79" spans="1:19" ht="12.75">
      <c r="A79" s="393" t="s">
        <v>161</v>
      </c>
      <c r="B79" s="394"/>
      <c r="C79" s="388" t="str">
        <f>IF('[1]p18'!$K$360&lt;&gt;0,'[1]p18'!$K$360,"")</f>
        <v>UFCG</v>
      </c>
      <c r="D79" s="388"/>
      <c r="E79" s="388"/>
      <c r="F79" s="388"/>
      <c r="G79" s="388"/>
      <c r="H79" s="388"/>
      <c r="I79" s="388"/>
      <c r="J79" s="388"/>
      <c r="K79" s="120" t="s">
        <v>71</v>
      </c>
      <c r="L79" s="124">
        <f>IF('[1]p18'!$I$360&lt;&gt;0,'[1]p18'!$I$360,"")</f>
        <v>40142</v>
      </c>
      <c r="M79" s="125" t="s">
        <v>72</v>
      </c>
      <c r="N79" s="126">
        <f>IF('[1]p18'!$J$360&lt;&gt;0,'[1]p18'!$J$360,"")</f>
        <v>40144</v>
      </c>
      <c r="O79" s="393" t="s">
        <v>258</v>
      </c>
      <c r="P79" s="394"/>
      <c r="Q79" s="388" t="str">
        <f>IF('[1]p18'!$L$360&lt;&gt;0,'[1]p18'!$L$360,"")</f>
        <v>Regional</v>
      </c>
      <c r="R79" s="388"/>
      <c r="S79" s="395"/>
    </row>
    <row r="80" spans="1:19" ht="12.75">
      <c r="A80" s="388"/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</row>
    <row r="81" spans="1:19" s="45" customFormat="1" ht="13.5" customHeight="1">
      <c r="A81" s="382" t="str">
        <f>T('[1]p19'!$C$13:$G$13)</f>
        <v>Francisco Júlio Sobreira de A. Corrêa</v>
      </c>
      <c r="B81" s="383"/>
      <c r="C81" s="383"/>
      <c r="D81" s="383"/>
      <c r="E81" s="383"/>
      <c r="F81" s="384"/>
      <c r="G81" s="390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</row>
    <row r="82" spans="1:22" ht="12.75">
      <c r="A82" s="61" t="s">
        <v>256</v>
      </c>
      <c r="B82" s="386" t="str">
        <f>IF('[1]p19'!$A$358&lt;&gt;0,'[1]p19'!$A$358,"")</f>
        <v>Encontro de Estudantes de Matemática da UFPA</v>
      </c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7"/>
      <c r="T82" s="123"/>
      <c r="U82" s="4"/>
      <c r="V82" s="4"/>
    </row>
    <row r="83" spans="1:19" ht="12.75">
      <c r="A83" s="393" t="s">
        <v>161</v>
      </c>
      <c r="B83" s="394"/>
      <c r="C83" s="388">
        <f>IF('[1]p19'!$K$358&lt;&gt;0,'[1]p19'!$K$358,"")</f>
      </c>
      <c r="D83" s="388"/>
      <c r="E83" s="388"/>
      <c r="F83" s="388"/>
      <c r="G83" s="388"/>
      <c r="H83" s="388"/>
      <c r="I83" s="388"/>
      <c r="J83" s="388"/>
      <c r="K83" s="120" t="s">
        <v>71</v>
      </c>
      <c r="L83" s="124">
        <f>IF('[1]p19'!$I$358&lt;&gt;0,'[1]p19'!$I$358,"")</f>
        <v>40121</v>
      </c>
      <c r="M83" s="125" t="s">
        <v>72</v>
      </c>
      <c r="N83" s="126">
        <f>IF('[1]p19'!$J$358&lt;&gt;0,'[1]p19'!$J$358,"")</f>
        <v>40123</v>
      </c>
      <c r="O83" s="393" t="s">
        <v>258</v>
      </c>
      <c r="P83" s="394"/>
      <c r="Q83" s="388" t="str">
        <f>IF('[1]p19'!$L$358&lt;&gt;0,'[1]p19'!$L$358,"")</f>
        <v>Nacional</v>
      </c>
      <c r="R83" s="388"/>
      <c r="S83" s="395"/>
    </row>
    <row r="84" spans="1:19" ht="12.75">
      <c r="A84" s="391"/>
      <c r="B84" s="391"/>
      <c r="C84" s="391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1"/>
    </row>
    <row r="85" spans="1:22" ht="12.75">
      <c r="A85" s="61" t="s">
        <v>256</v>
      </c>
      <c r="B85" s="386" t="str">
        <f>IF('[1]p19'!$A$359&lt;&gt;0,'[1]p19'!$A$359,"")</f>
        <v>EIMAN - Encontro Internacional de Matem atica no Nordeste Brasileiro</v>
      </c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7"/>
      <c r="T85" s="123"/>
      <c r="U85" s="4"/>
      <c r="V85" s="4"/>
    </row>
    <row r="86" spans="1:19" ht="12.75">
      <c r="A86" s="393" t="s">
        <v>161</v>
      </c>
      <c r="B86" s="394"/>
      <c r="C86" s="388" t="str">
        <f>IF('[1]p19'!$K$359&lt;&gt;0,'[1]p19'!$K$359,"")</f>
        <v>UFPB</v>
      </c>
      <c r="D86" s="388"/>
      <c r="E86" s="388"/>
      <c r="F86" s="388"/>
      <c r="G86" s="388"/>
      <c r="H86" s="388"/>
      <c r="I86" s="388"/>
      <c r="J86" s="388"/>
      <c r="K86" s="120" t="s">
        <v>71</v>
      </c>
      <c r="L86" s="124">
        <f>IF('[1]p19'!$I$359&lt;&gt;0,'[1]p19'!$I$359,"")</f>
        <v>40212</v>
      </c>
      <c r="M86" s="125" t="s">
        <v>72</v>
      </c>
      <c r="N86" s="126">
        <f>IF('[1]p19'!$J$359&lt;&gt;0,'[1]p19'!$J$359,"")</f>
        <v>40214</v>
      </c>
      <c r="O86" s="393" t="s">
        <v>258</v>
      </c>
      <c r="P86" s="394"/>
      <c r="Q86" s="388" t="str">
        <f>IF('[1]p19'!$L$359&lt;&gt;0,'[1]p19'!$L$359,"")</f>
        <v>Internacional</v>
      </c>
      <c r="R86" s="388"/>
      <c r="S86" s="395"/>
    </row>
    <row r="87" spans="1:19" ht="12.75">
      <c r="A87" s="388"/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</row>
    <row r="88" spans="1:19" s="45" customFormat="1" ht="13.5" customHeight="1">
      <c r="A88" s="382" t="str">
        <f>T('[1]p20'!$C$13:$G$13)</f>
        <v>Gilberto da Silva Matos</v>
      </c>
      <c r="B88" s="383"/>
      <c r="C88" s="383"/>
      <c r="D88" s="383"/>
      <c r="E88" s="383"/>
      <c r="F88" s="384"/>
      <c r="G88" s="390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</row>
    <row r="89" spans="1:22" ht="12.75">
      <c r="A89" s="61" t="s">
        <v>256</v>
      </c>
      <c r="B89" s="386" t="str">
        <f>IF('[1]p20'!$A$358&lt;&gt;0,'[1]p20'!$A$358,"")</f>
        <v>V Semana de Matematica do CCT</v>
      </c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7"/>
      <c r="T89" s="123"/>
      <c r="U89" s="4"/>
      <c r="V89" s="4"/>
    </row>
    <row r="90" spans="1:19" ht="12.75">
      <c r="A90" s="393" t="s">
        <v>161</v>
      </c>
      <c r="B90" s="394"/>
      <c r="C90" s="388" t="str">
        <f>IF('[1]p20'!$K$358&lt;&gt;0,'[1]p20'!$K$358,"")</f>
        <v>UFCG</v>
      </c>
      <c r="D90" s="388"/>
      <c r="E90" s="388"/>
      <c r="F90" s="388"/>
      <c r="G90" s="388"/>
      <c r="H90" s="388"/>
      <c r="I90" s="388"/>
      <c r="J90" s="388"/>
      <c r="K90" s="120" t="s">
        <v>71</v>
      </c>
      <c r="L90" s="124" t="str">
        <f>IF('[1]p20'!$I$358&lt;&gt;0,'[1]p20'!$I$358,"")</f>
        <v>25/11/09</v>
      </c>
      <c r="M90" s="125" t="s">
        <v>72</v>
      </c>
      <c r="N90" s="126" t="str">
        <f>IF('[1]p20'!$J$358&lt;&gt;0,'[1]p20'!$J$358,"")</f>
        <v>27/11/09</v>
      </c>
      <c r="O90" s="393" t="s">
        <v>258</v>
      </c>
      <c r="P90" s="394"/>
      <c r="Q90" s="388" t="str">
        <f>IF('[1]p20'!$L$358&lt;&gt;0,'[1]p20'!$L$358,"")</f>
        <v>Regional</v>
      </c>
      <c r="R90" s="388"/>
      <c r="S90" s="395"/>
    </row>
    <row r="91" spans="1:19" ht="12.75">
      <c r="A91" s="388"/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</row>
    <row r="92" spans="1:19" s="45" customFormat="1" ht="13.5" customHeight="1">
      <c r="A92" s="382" t="str">
        <f>T('[1]p21'!$C$13:$G$13)</f>
        <v>Henrique Fernandes de Lima</v>
      </c>
      <c r="B92" s="383"/>
      <c r="C92" s="383"/>
      <c r="D92" s="383"/>
      <c r="E92" s="383"/>
      <c r="F92" s="384"/>
      <c r="G92" s="390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</row>
    <row r="93" spans="1:22" ht="12.75">
      <c r="A93" s="61" t="s">
        <v>256</v>
      </c>
      <c r="B93" s="386" t="str">
        <f>IF('[1]p21'!$A$358&lt;&gt;0,'[1]p21'!$A$358,"")</f>
        <v>V Semana de Matemática do CCT</v>
      </c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7"/>
      <c r="T93" s="123"/>
      <c r="U93" s="4"/>
      <c r="V93" s="4"/>
    </row>
    <row r="94" spans="1:19" ht="12.75">
      <c r="A94" s="393" t="s">
        <v>161</v>
      </c>
      <c r="B94" s="394"/>
      <c r="C94" s="388" t="str">
        <f>IF('[1]p21'!$K$358&lt;&gt;0,'[1]p21'!$K$358,"")</f>
        <v>UFCG</v>
      </c>
      <c r="D94" s="388"/>
      <c r="E94" s="388"/>
      <c r="F94" s="388"/>
      <c r="G94" s="388"/>
      <c r="H94" s="388"/>
      <c r="I94" s="388"/>
      <c r="J94" s="388"/>
      <c r="K94" s="120" t="s">
        <v>71</v>
      </c>
      <c r="L94" s="124">
        <f>IF('[1]p21'!$I$358&lt;&gt;0,'[1]p21'!$I$358,"")</f>
        <v>40142</v>
      </c>
      <c r="M94" s="125" t="s">
        <v>72</v>
      </c>
      <c r="N94" s="126">
        <f>IF('[1]p21'!$J$358&lt;&gt;0,'[1]p21'!$J$358,"")</f>
        <v>40144</v>
      </c>
      <c r="O94" s="393" t="s">
        <v>258</v>
      </c>
      <c r="P94" s="394"/>
      <c r="Q94" s="388" t="str">
        <f>IF('[1]p21'!$L$358&lt;&gt;0,'[1]p21'!$L$358,"")</f>
        <v>Regional</v>
      </c>
      <c r="R94" s="388"/>
      <c r="S94" s="395"/>
    </row>
    <row r="95" spans="1:19" ht="12.75">
      <c r="A95" s="388"/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</row>
    <row r="96" spans="1:19" s="45" customFormat="1" ht="13.5" customHeight="1">
      <c r="A96" s="382" t="str">
        <f>T('[1]p22'!$C$13:$G$13)</f>
        <v>Izabel Maria Barbosa de Albuquerque</v>
      </c>
      <c r="B96" s="383"/>
      <c r="C96" s="383"/>
      <c r="D96" s="383"/>
      <c r="E96" s="383"/>
      <c r="F96" s="384"/>
      <c r="G96" s="390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</row>
    <row r="97" spans="1:22" ht="12.75">
      <c r="A97" s="61" t="s">
        <v>256</v>
      </c>
      <c r="B97" s="386" t="str">
        <f>IF('[1]p22'!$A$358&lt;&gt;0,'[1]p22'!$A$358,"")</f>
        <v>V Semana de Matematica do CCT</v>
      </c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7"/>
      <c r="T97" s="123"/>
      <c r="U97" s="4"/>
      <c r="V97" s="4"/>
    </row>
    <row r="98" spans="1:19" ht="12.75">
      <c r="A98" s="393" t="s">
        <v>161</v>
      </c>
      <c r="B98" s="394"/>
      <c r="C98" s="388" t="str">
        <f>IF('[1]p22'!$K$358&lt;&gt;0,'[1]p22'!$K$358,"")</f>
        <v>UFCG</v>
      </c>
      <c r="D98" s="388"/>
      <c r="E98" s="388"/>
      <c r="F98" s="388"/>
      <c r="G98" s="388"/>
      <c r="H98" s="388"/>
      <c r="I98" s="388"/>
      <c r="J98" s="388"/>
      <c r="K98" s="120" t="s">
        <v>71</v>
      </c>
      <c r="L98" s="124" t="str">
        <f>IF('[1]p22'!$I$358&lt;&gt;0,'[1]p22'!$I$358,"")</f>
        <v>25/11/09</v>
      </c>
      <c r="M98" s="125" t="s">
        <v>72</v>
      </c>
      <c r="N98" s="126" t="str">
        <f>IF('[1]p22'!$J$358&lt;&gt;0,'[1]p22'!$J$358,"")</f>
        <v>27/11/09</v>
      </c>
      <c r="O98" s="393" t="s">
        <v>258</v>
      </c>
      <c r="P98" s="394"/>
      <c r="Q98" s="388" t="str">
        <f>IF('[1]p22'!$L$358&lt;&gt;0,'[1]p22'!$L$358,"")</f>
        <v>Regional</v>
      </c>
      <c r="R98" s="388"/>
      <c r="S98" s="395"/>
    </row>
    <row r="99" spans="1:19" ht="12.75">
      <c r="A99" s="388"/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</row>
    <row r="100" spans="1:19" s="45" customFormat="1" ht="13.5" customHeight="1">
      <c r="A100" s="382" t="str">
        <f>T('[1]p25'!$C$13:$G$13)</f>
        <v>Jefferson Abrantes dos Santos</v>
      </c>
      <c r="B100" s="383"/>
      <c r="C100" s="383"/>
      <c r="D100" s="383"/>
      <c r="E100" s="383"/>
      <c r="F100" s="384"/>
      <c r="G100" s="390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</row>
    <row r="101" spans="1:22" ht="12.75">
      <c r="A101" s="61" t="s">
        <v>256</v>
      </c>
      <c r="B101" s="386" t="str">
        <f>IF('[1]p25'!$A$358&lt;&gt;0,'[1]p25'!$A$358,"")</f>
        <v>ICMC Summer Meeting on Differential Equations 2010 Chapter</v>
      </c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7"/>
      <c r="T101" s="123"/>
      <c r="U101" s="4"/>
      <c r="V101" s="4"/>
    </row>
    <row r="102" spans="1:19" ht="12.75">
      <c r="A102" s="393" t="s">
        <v>161</v>
      </c>
      <c r="B102" s="394"/>
      <c r="C102" s="388" t="str">
        <f>IF('[1]p25'!$K$358&lt;&gt;0,'[1]p25'!$K$358,"")</f>
        <v>USP</v>
      </c>
      <c r="D102" s="388"/>
      <c r="E102" s="388"/>
      <c r="F102" s="388"/>
      <c r="G102" s="388"/>
      <c r="H102" s="388"/>
      <c r="I102" s="388"/>
      <c r="J102" s="388"/>
      <c r="K102" s="120" t="s">
        <v>71</v>
      </c>
      <c r="L102" s="124">
        <f>IF('[1]p25'!$I$358&lt;&gt;0,'[1]p25'!$I$358,"")</f>
        <v>40217</v>
      </c>
      <c r="M102" s="125" t="s">
        <v>72</v>
      </c>
      <c r="N102" s="126">
        <f>IF('[1]p25'!$J$358&lt;&gt;0,'[1]p25'!$J$358,"")</f>
        <v>40219</v>
      </c>
      <c r="O102" s="393" t="s">
        <v>258</v>
      </c>
      <c r="P102" s="394"/>
      <c r="Q102" s="388" t="str">
        <f>IF('[1]p25'!$L$358&lt;&gt;0,'[1]p25'!$L$358,"")</f>
        <v>Internacional</v>
      </c>
      <c r="R102" s="388"/>
      <c r="S102" s="395"/>
    </row>
    <row r="103" spans="1:19" s="45" customFormat="1" ht="13.5" customHeight="1">
      <c r="A103" s="382" t="str">
        <f>T('[1]p30'!$C$13:$G$13)</f>
        <v>José Lindomberg Possiano Barreiro</v>
      </c>
      <c r="B103" s="383"/>
      <c r="C103" s="383"/>
      <c r="D103" s="383"/>
      <c r="E103" s="383"/>
      <c r="F103" s="384"/>
      <c r="G103" s="390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</row>
    <row r="104" spans="1:22" ht="12.75">
      <c r="A104" s="61" t="s">
        <v>256</v>
      </c>
      <c r="B104" s="386" t="str">
        <f>IF('[1]p30'!$A$358&lt;&gt;0,'[1]p30'!$A$358,"")</f>
        <v>Verão 2010  - Análise Funcional</v>
      </c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7"/>
      <c r="T104" s="123"/>
      <c r="U104" s="4"/>
      <c r="V104" s="4"/>
    </row>
    <row r="105" spans="1:19" ht="12.75">
      <c r="A105" s="393" t="s">
        <v>161</v>
      </c>
      <c r="B105" s="394"/>
      <c r="C105" s="388" t="str">
        <f>IF('[1]p30'!$K$358&lt;&gt;0,'[1]p30'!$K$358,"")</f>
        <v>UFPB</v>
      </c>
      <c r="D105" s="388"/>
      <c r="E105" s="388"/>
      <c r="F105" s="388"/>
      <c r="G105" s="388"/>
      <c r="H105" s="388"/>
      <c r="I105" s="388"/>
      <c r="J105" s="388"/>
      <c r="K105" s="120" t="s">
        <v>71</v>
      </c>
      <c r="L105" s="124">
        <f>IF('[1]p30'!$I$358&lt;&gt;0,'[1]p30'!$I$358,"")</f>
        <v>40182</v>
      </c>
      <c r="M105" s="125" t="s">
        <v>72</v>
      </c>
      <c r="N105" s="126">
        <f>IF('[1]p30'!$J$358&lt;&gt;0,'[1]p30'!$J$358,"")</f>
        <v>40239</v>
      </c>
      <c r="O105" s="393" t="s">
        <v>258</v>
      </c>
      <c r="P105" s="394"/>
      <c r="Q105" s="388" t="str">
        <f>IF('[1]p30'!$L$358&lt;&gt;0,'[1]p30'!$L$358,"")</f>
        <v>Regional</v>
      </c>
      <c r="R105" s="388"/>
      <c r="S105" s="395"/>
    </row>
    <row r="106" spans="1:19" ht="12.75">
      <c r="A106" s="391"/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</row>
    <row r="107" spans="1:22" ht="12.75">
      <c r="A107" s="61" t="s">
        <v>256</v>
      </c>
      <c r="B107" s="386" t="str">
        <f>IF('[1]p30'!$A$359&lt;&gt;0,'[1]p30'!$A$359,"")</f>
        <v>V Semana de Matematica do CCT</v>
      </c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7"/>
      <c r="T107" s="123"/>
      <c r="U107" s="4"/>
      <c r="V107" s="4"/>
    </row>
    <row r="108" spans="1:19" ht="12.75">
      <c r="A108" s="393" t="s">
        <v>161</v>
      </c>
      <c r="B108" s="394"/>
      <c r="C108" s="388" t="str">
        <f>IF('[1]p30'!$K$359&lt;&gt;0,'[1]p30'!$K$359,"")</f>
        <v>UFCG</v>
      </c>
      <c r="D108" s="388"/>
      <c r="E108" s="388"/>
      <c r="F108" s="388"/>
      <c r="G108" s="388"/>
      <c r="H108" s="388"/>
      <c r="I108" s="388"/>
      <c r="J108" s="388"/>
      <c r="K108" s="120" t="s">
        <v>71</v>
      </c>
      <c r="L108" s="124" t="str">
        <f>IF('[1]p30'!$I$359&lt;&gt;0,'[1]p30'!$I$359,"")</f>
        <v>25/11/09</v>
      </c>
      <c r="M108" s="125" t="s">
        <v>72</v>
      </c>
      <c r="N108" s="126" t="str">
        <f>IF('[1]p30'!$J$359&lt;&gt;0,'[1]p30'!$J$359,"")</f>
        <v>27/11/09</v>
      </c>
      <c r="O108" s="393" t="s">
        <v>258</v>
      </c>
      <c r="P108" s="394"/>
      <c r="Q108" s="388" t="str">
        <f>IF('[1]p30'!$L$359&lt;&gt;0,'[1]p30'!$L$359,"")</f>
        <v>Regional</v>
      </c>
      <c r="R108" s="388"/>
      <c r="S108" s="395"/>
    </row>
    <row r="109" spans="1:19" ht="12.75">
      <c r="A109" s="388"/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</row>
    <row r="110" spans="1:19" s="45" customFormat="1" ht="13.5" customHeight="1">
      <c r="A110" s="382" t="str">
        <f>T('[1]p31'!$C$13:$G$13)</f>
        <v>José Luiz Neto</v>
      </c>
      <c r="B110" s="383"/>
      <c r="C110" s="383"/>
      <c r="D110" s="383"/>
      <c r="E110" s="383"/>
      <c r="F110" s="384"/>
      <c r="G110" s="390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</row>
    <row r="111" spans="1:22" ht="12.75">
      <c r="A111" s="61" t="s">
        <v>256</v>
      </c>
      <c r="B111" s="386" t="str">
        <f>IF('[1]p31'!$A$358&lt;&gt;0,'[1]p31'!$A$358,"")</f>
        <v>Recepeção aos alunos novatos do CCT, CEEI, CTRN/UFCG</v>
      </c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7"/>
      <c r="T111" s="123"/>
      <c r="U111" s="4"/>
      <c r="V111" s="4"/>
    </row>
    <row r="112" spans="1:19" ht="12.75">
      <c r="A112" s="393" t="s">
        <v>161</v>
      </c>
      <c r="B112" s="394"/>
      <c r="C112" s="388" t="str">
        <f>IF('[1]p31'!$K$358&lt;&gt;0,'[1]p31'!$K$358,"")</f>
        <v>UFCG</v>
      </c>
      <c r="D112" s="388"/>
      <c r="E112" s="388"/>
      <c r="F112" s="388"/>
      <c r="G112" s="388"/>
      <c r="H112" s="388"/>
      <c r="I112" s="388"/>
      <c r="J112" s="388"/>
      <c r="K112" s="120" t="s">
        <v>71</v>
      </c>
      <c r="L112" s="124">
        <f>IF('[1]p31'!$I$358&lt;&gt;0,'[1]p31'!$I$358,"")</f>
        <v>40049</v>
      </c>
      <c r="M112" s="125" t="s">
        <v>72</v>
      </c>
      <c r="N112" s="126">
        <f>IF('[1]p31'!$J$358&lt;&gt;0,'[1]p31'!$J$358,"")</f>
        <v>40049</v>
      </c>
      <c r="O112" s="393" t="s">
        <v>258</v>
      </c>
      <c r="P112" s="394"/>
      <c r="Q112" s="388" t="str">
        <f>IF('[1]p31'!$L$358&lt;&gt;0,'[1]p31'!$L$358,"")</f>
        <v>Local</v>
      </c>
      <c r="R112" s="388"/>
      <c r="S112" s="395"/>
    </row>
    <row r="113" spans="1:19" ht="12.75">
      <c r="A113" s="391"/>
      <c r="B113" s="391"/>
      <c r="C113" s="391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</row>
    <row r="114" spans="1:22" ht="12.75">
      <c r="A114" s="61" t="s">
        <v>256</v>
      </c>
      <c r="B114" s="386" t="str">
        <f>IF('[1]p31'!$A$359&lt;&gt;0,'[1]p31'!$A$359,"")</f>
        <v>I Encontro dos Coordenadores Institucionais do PIBID</v>
      </c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7"/>
      <c r="T114" s="123"/>
      <c r="U114" s="4"/>
      <c r="V114" s="4"/>
    </row>
    <row r="115" spans="1:19" ht="12.75">
      <c r="A115" s="393" t="s">
        <v>161</v>
      </c>
      <c r="B115" s="394"/>
      <c r="C115" s="388" t="str">
        <f>IF('[1]p31'!$K$359&lt;&gt;0,'[1]p31'!$K$359,"")</f>
        <v>CAPES</v>
      </c>
      <c r="D115" s="388"/>
      <c r="E115" s="388"/>
      <c r="F115" s="388"/>
      <c r="G115" s="388"/>
      <c r="H115" s="388"/>
      <c r="I115" s="388"/>
      <c r="J115" s="388"/>
      <c r="K115" s="120" t="s">
        <v>71</v>
      </c>
      <c r="L115" s="124">
        <f>IF('[1]p31'!$I$359&lt;&gt;0,'[1]p31'!$I$359,"")</f>
        <v>40114</v>
      </c>
      <c r="M115" s="125" t="s">
        <v>72</v>
      </c>
      <c r="N115" s="126">
        <f>IF('[1]p31'!$J$359&lt;&gt;0,'[1]p31'!$J$359,"")</f>
        <v>40115</v>
      </c>
      <c r="O115" s="393" t="s">
        <v>258</v>
      </c>
      <c r="P115" s="394"/>
      <c r="Q115" s="388" t="str">
        <f>IF('[1]p31'!$L$359&lt;&gt;0,'[1]p31'!$L$359,"")</f>
        <v>Nacional</v>
      </c>
      <c r="R115" s="388"/>
      <c r="S115" s="395"/>
    </row>
    <row r="116" spans="1:19" ht="12.75">
      <c r="A116" s="388"/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</row>
    <row r="117" spans="1:22" ht="12.75">
      <c r="A117" s="61" t="s">
        <v>256</v>
      </c>
      <c r="B117" s="386" t="str">
        <f>IF('[1]p31'!$A$360&lt;&gt;0,'[1]p31'!$A$360,"")</f>
        <v>V Semana de Matemática do CCT</v>
      </c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7"/>
      <c r="T117" s="123"/>
      <c r="U117" s="4"/>
      <c r="V117" s="4"/>
    </row>
    <row r="118" spans="1:19" ht="12.75">
      <c r="A118" s="393" t="s">
        <v>161</v>
      </c>
      <c r="B118" s="394"/>
      <c r="C118" s="388" t="str">
        <f>IF('[1]p31'!$K$360&lt;&gt;0,'[1]p31'!$K$360,"")</f>
        <v>UAME</v>
      </c>
      <c r="D118" s="388"/>
      <c r="E118" s="388"/>
      <c r="F118" s="388"/>
      <c r="G118" s="388"/>
      <c r="H118" s="388"/>
      <c r="I118" s="388"/>
      <c r="J118" s="388"/>
      <c r="K118" s="120" t="s">
        <v>71</v>
      </c>
      <c r="L118" s="124">
        <f>IF('[1]p31'!$I$360&lt;&gt;0,'[1]p31'!$I$360,"")</f>
        <v>40142</v>
      </c>
      <c r="M118" s="125" t="s">
        <v>72</v>
      </c>
      <c r="N118" s="126">
        <f>IF('[1]p31'!$J$360&lt;&gt;0,'[1]p31'!$J$360,"")</f>
        <v>40142</v>
      </c>
      <c r="O118" s="393" t="s">
        <v>258</v>
      </c>
      <c r="P118" s="394"/>
      <c r="Q118" s="388" t="str">
        <f>IF('[1]p31'!$L$360&lt;&gt;0,'[1]p31'!$L$360,"")</f>
        <v>Regional</v>
      </c>
      <c r="R118" s="388"/>
      <c r="S118" s="395"/>
    </row>
    <row r="119" spans="1:19" ht="12.75">
      <c r="A119" s="388"/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</row>
    <row r="120" spans="1:19" s="45" customFormat="1" ht="13.5" customHeight="1">
      <c r="A120" s="382" t="str">
        <f>T('[1]p32'!$C$13:$G$13)</f>
        <v>Luiz Antônio da Silva Medeiros</v>
      </c>
      <c r="B120" s="383"/>
      <c r="C120" s="383"/>
      <c r="D120" s="383"/>
      <c r="E120" s="383"/>
      <c r="F120" s="384"/>
      <c r="G120" s="390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</row>
    <row r="121" spans="1:22" ht="12.75">
      <c r="A121" s="61" t="s">
        <v>256</v>
      </c>
      <c r="B121" s="386" t="str">
        <f>IF('[1]p32'!$A$358&lt;&gt;0,'[1]p32'!$A$358,"")</f>
        <v>V Semana da Matemática do CCT</v>
      </c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  <c r="S121" s="387"/>
      <c r="T121" s="123"/>
      <c r="U121" s="4"/>
      <c r="V121" s="4"/>
    </row>
    <row r="122" spans="1:19" ht="12.75">
      <c r="A122" s="393" t="s">
        <v>161</v>
      </c>
      <c r="B122" s="394"/>
      <c r="C122" s="388" t="str">
        <f>IF('[1]p32'!$K$358&lt;&gt;0,'[1]p32'!$K$358,"")</f>
        <v>UFCG</v>
      </c>
      <c r="D122" s="388"/>
      <c r="E122" s="388"/>
      <c r="F122" s="388"/>
      <c r="G122" s="388"/>
      <c r="H122" s="388"/>
      <c r="I122" s="388"/>
      <c r="J122" s="388"/>
      <c r="K122" s="120" t="s">
        <v>71</v>
      </c>
      <c r="L122" s="124">
        <f>IF('[1]p32'!$I$358&lt;&gt;0,'[1]p32'!$I$358,"")</f>
        <v>39869</v>
      </c>
      <c r="M122" s="125" t="s">
        <v>72</v>
      </c>
      <c r="N122" s="126">
        <f>IF('[1]p32'!$J$358&lt;&gt;0,'[1]p32'!$J$358,"")</f>
        <v>39871</v>
      </c>
      <c r="O122" s="393" t="s">
        <v>258</v>
      </c>
      <c r="P122" s="394"/>
      <c r="Q122" s="388" t="str">
        <f>IF('[1]p32'!$L$358&lt;&gt;0,'[1]p32'!$L$358,"")</f>
        <v>Regional</v>
      </c>
      <c r="R122" s="388"/>
      <c r="S122" s="395"/>
    </row>
    <row r="123" spans="1:19" ht="12.75">
      <c r="A123" s="388"/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</row>
    <row r="124" spans="1:19" s="45" customFormat="1" ht="13.5" customHeight="1">
      <c r="A124" s="382" t="str">
        <f>T('[1]p34'!$C$13:$G$13)</f>
        <v>Marcelo Carvalho Ferreira</v>
      </c>
      <c r="B124" s="383"/>
      <c r="C124" s="383"/>
      <c r="D124" s="383"/>
      <c r="E124" s="383"/>
      <c r="F124" s="384"/>
      <c r="G124" s="390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</row>
    <row r="125" spans="1:22" ht="12.75">
      <c r="A125" s="61" t="s">
        <v>256</v>
      </c>
      <c r="B125" s="386" t="str">
        <f>IF('[1]p34'!$A$358&lt;&gt;0,'[1]p34'!$A$358,"")</f>
        <v>V Semana da Matemática </v>
      </c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7"/>
      <c r="T125" s="123"/>
      <c r="U125" s="4"/>
      <c r="V125" s="4"/>
    </row>
    <row r="126" spans="1:19" ht="12.75">
      <c r="A126" s="393" t="s">
        <v>161</v>
      </c>
      <c r="B126" s="394"/>
      <c r="C126" s="388" t="str">
        <f>IF('[1]p34'!$K$358&lt;&gt;0,'[1]p34'!$K$358,"")</f>
        <v>UFCG</v>
      </c>
      <c r="D126" s="388"/>
      <c r="E126" s="388"/>
      <c r="F126" s="388"/>
      <c r="G126" s="388"/>
      <c r="H126" s="388"/>
      <c r="I126" s="388"/>
      <c r="J126" s="388"/>
      <c r="K126" s="120" t="s">
        <v>71</v>
      </c>
      <c r="L126" s="124">
        <f>IF('[1]p34'!$I$358&lt;&gt;0,'[1]p34'!$I$358,"")</f>
        <v>40142</v>
      </c>
      <c r="M126" s="125" t="s">
        <v>72</v>
      </c>
      <c r="N126" s="126">
        <f>IF('[1]p34'!$J$358&lt;&gt;0,'[1]p34'!$J$358,"")</f>
        <v>39960</v>
      </c>
      <c r="O126" s="393" t="s">
        <v>258</v>
      </c>
      <c r="P126" s="394"/>
      <c r="Q126" s="388" t="str">
        <f>IF('[1]p34'!$L$358&lt;&gt;0,'[1]p34'!$L$358,"")</f>
        <v>Regional</v>
      </c>
      <c r="R126" s="388"/>
      <c r="S126" s="395"/>
    </row>
    <row r="127" spans="1:19" ht="12.75">
      <c r="A127" s="391"/>
      <c r="B127" s="391"/>
      <c r="C127" s="391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</row>
    <row r="128" spans="1:22" ht="12.75">
      <c r="A128" s="61" t="s">
        <v>256</v>
      </c>
      <c r="B128" s="386" t="str">
        <f>IF('[1]p34'!$A$359&lt;&gt;0,'[1]p34'!$A$359,"")</f>
        <v>Curso de Analise Funciona na Escola de Verão 2010</v>
      </c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7"/>
      <c r="T128" s="123"/>
      <c r="U128" s="4"/>
      <c r="V128" s="4"/>
    </row>
    <row r="129" spans="1:19" ht="12.75">
      <c r="A129" s="393" t="s">
        <v>161</v>
      </c>
      <c r="B129" s="394"/>
      <c r="C129" s="388" t="str">
        <f>IF('[1]p34'!$K$359&lt;&gt;0,'[1]p34'!$K$359,"")</f>
        <v>UFPB</v>
      </c>
      <c r="D129" s="388"/>
      <c r="E129" s="388"/>
      <c r="F129" s="388"/>
      <c r="G129" s="388"/>
      <c r="H129" s="388"/>
      <c r="I129" s="388"/>
      <c r="J129" s="388"/>
      <c r="K129" s="120" t="s">
        <v>71</v>
      </c>
      <c r="L129" s="124">
        <f>IF('[1]p34'!$I$359&lt;&gt;0,'[1]p34'!$I$359,"")</f>
        <v>40182</v>
      </c>
      <c r="M129" s="125" t="s">
        <v>72</v>
      </c>
      <c r="N129" s="126">
        <f>IF('[1]p34'!$J$359&lt;&gt;0,'[1]p34'!$J$359,"")</f>
        <v>40235</v>
      </c>
      <c r="O129" s="393" t="s">
        <v>258</v>
      </c>
      <c r="P129" s="394"/>
      <c r="Q129" s="388" t="str">
        <f>IF('[1]p34'!$L$359&lt;&gt;0,'[1]p34'!$L$359,"")</f>
        <v>Regional</v>
      </c>
      <c r="R129" s="388"/>
      <c r="S129" s="395"/>
    </row>
    <row r="130" spans="1:19" ht="12.75">
      <c r="A130" s="388"/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</row>
    <row r="131" spans="1:19" s="45" customFormat="1" ht="13.5" customHeight="1">
      <c r="A131" s="382" t="str">
        <f>T('[1]p35'!$C$13:$G$13)</f>
        <v>Marco Aurélio Soares Souto</v>
      </c>
      <c r="B131" s="383"/>
      <c r="C131" s="383"/>
      <c r="D131" s="383"/>
      <c r="E131" s="383"/>
      <c r="F131" s="384"/>
      <c r="G131" s="390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</row>
    <row r="132" spans="1:22" ht="12.75">
      <c r="A132" s="61" t="s">
        <v>256</v>
      </c>
      <c r="B132" s="386" t="str">
        <f>IF('[1]p35'!$A$358&lt;&gt;0,'[1]p35'!$A$358,"")</f>
        <v>V Semana de Matemática do CCT</v>
      </c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7"/>
      <c r="T132" s="123"/>
      <c r="U132" s="4"/>
      <c r="V132" s="4"/>
    </row>
    <row r="133" spans="1:19" ht="12.75">
      <c r="A133" s="393" t="s">
        <v>161</v>
      </c>
      <c r="B133" s="394"/>
      <c r="C133" s="388" t="str">
        <f>IF('[1]p35'!$K$358&lt;&gt;0,'[1]p35'!$K$358,"")</f>
        <v>UFCG</v>
      </c>
      <c r="D133" s="388"/>
      <c r="E133" s="388"/>
      <c r="F133" s="388"/>
      <c r="G133" s="388"/>
      <c r="H133" s="388"/>
      <c r="I133" s="388"/>
      <c r="J133" s="388"/>
      <c r="K133" s="120" t="s">
        <v>71</v>
      </c>
      <c r="L133" s="124">
        <f>IF('[1]p35'!$I$358&lt;&gt;0,'[1]p35'!$I$358,"")</f>
        <v>40142</v>
      </c>
      <c r="M133" s="125" t="s">
        <v>72</v>
      </c>
      <c r="N133" s="126">
        <f>IF('[1]p35'!$J$358&lt;&gt;0,'[1]p35'!$J$358,"")</f>
        <v>40144</v>
      </c>
      <c r="O133" s="393" t="s">
        <v>258</v>
      </c>
      <c r="P133" s="394"/>
      <c r="Q133" s="388" t="str">
        <f>IF('[1]p35'!$L$358&lt;&gt;0,'[1]p35'!$L$358,"")</f>
        <v>Regional</v>
      </c>
      <c r="R133" s="388"/>
      <c r="S133" s="395"/>
    </row>
    <row r="134" spans="1:19" ht="12.75">
      <c r="A134" s="388"/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</row>
    <row r="135" spans="1:19" s="45" customFormat="1" ht="13.5" customHeight="1">
      <c r="A135" s="382" t="str">
        <f>T('[1]p36'!$C$13:$G$13)</f>
        <v>Michelli Karinne Barros da Silva</v>
      </c>
      <c r="B135" s="383"/>
      <c r="C135" s="383"/>
      <c r="D135" s="383"/>
      <c r="E135" s="383"/>
      <c r="F135" s="384"/>
      <c r="G135" s="390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  <c r="S135" s="385"/>
    </row>
    <row r="136" spans="1:22" ht="12.75">
      <c r="A136" s="61" t="s">
        <v>256</v>
      </c>
      <c r="B136" s="386" t="str">
        <f>IF('[1]p36'!$A$358&lt;&gt;0,'[1]p36'!$A$358,"")</f>
        <v>V Semana de Matemática do CCT</v>
      </c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7"/>
      <c r="T136" s="123"/>
      <c r="U136" s="4"/>
      <c r="V136" s="4"/>
    </row>
    <row r="137" spans="1:19" ht="12.75">
      <c r="A137" s="393" t="s">
        <v>161</v>
      </c>
      <c r="B137" s="394"/>
      <c r="C137" s="388" t="str">
        <f>IF('[1]p36'!$K$358&lt;&gt;0,'[1]p36'!$K$358,"")</f>
        <v>UFCG</v>
      </c>
      <c r="D137" s="388"/>
      <c r="E137" s="388"/>
      <c r="F137" s="388"/>
      <c r="G137" s="388"/>
      <c r="H137" s="388"/>
      <c r="I137" s="388"/>
      <c r="J137" s="388"/>
      <c r="K137" s="120" t="s">
        <v>71</v>
      </c>
      <c r="L137" s="124">
        <f>IF('[1]p36'!$I$358&lt;&gt;0,'[1]p36'!$I$358,"")</f>
        <v>40142</v>
      </c>
      <c r="M137" s="125" t="s">
        <v>72</v>
      </c>
      <c r="N137" s="126">
        <f>IF('[1]p36'!$J$358&lt;&gt;0,'[1]p36'!$J$358,"")</f>
        <v>40144</v>
      </c>
      <c r="O137" s="393" t="s">
        <v>258</v>
      </c>
      <c r="P137" s="394"/>
      <c r="Q137" s="388" t="str">
        <f>IF('[1]p36'!$L$358&lt;&gt;0,'[1]p36'!$L$358,"")</f>
        <v>Regional</v>
      </c>
      <c r="R137" s="388"/>
      <c r="S137" s="395"/>
    </row>
    <row r="138" spans="1:19" s="45" customFormat="1" ht="13.5" customHeight="1">
      <c r="A138" s="382" t="str">
        <f>T('[1]p39'!$C$13:$G$13)</f>
        <v>Rosana Marques da Silva</v>
      </c>
      <c r="B138" s="383"/>
      <c r="C138" s="383"/>
      <c r="D138" s="383"/>
      <c r="E138" s="383"/>
      <c r="F138" s="384"/>
      <c r="G138" s="390"/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  <c r="R138" s="385"/>
      <c r="S138" s="385"/>
    </row>
    <row r="139" spans="1:22" ht="12.75">
      <c r="A139" s="61" t="s">
        <v>256</v>
      </c>
      <c r="B139" s="386" t="str">
        <f>IF('[1]p39'!$A$358&lt;&gt;0,'[1]p39'!$A$358,"")</f>
        <v>V Semana de Matemática do CCT</v>
      </c>
      <c r="C139" s="386"/>
      <c r="D139" s="386"/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7"/>
      <c r="T139" s="123"/>
      <c r="U139" s="4"/>
      <c r="V139" s="4"/>
    </row>
    <row r="140" spans="1:19" ht="12.75">
      <c r="A140" s="393" t="s">
        <v>161</v>
      </c>
      <c r="B140" s="394"/>
      <c r="C140" s="388" t="str">
        <f>IF('[1]p39'!$K$358&lt;&gt;0,'[1]p39'!$K$358,"")</f>
        <v>UFCG</v>
      </c>
      <c r="D140" s="388"/>
      <c r="E140" s="388"/>
      <c r="F140" s="388"/>
      <c r="G140" s="388"/>
      <c r="H140" s="388"/>
      <c r="I140" s="388"/>
      <c r="J140" s="388"/>
      <c r="K140" s="120" t="s">
        <v>71</v>
      </c>
      <c r="L140" s="124">
        <f>IF('[1]p39'!$I$358&lt;&gt;0,'[1]p39'!$I$358,"")</f>
        <v>40142</v>
      </c>
      <c r="M140" s="125" t="s">
        <v>72</v>
      </c>
      <c r="N140" s="126">
        <f>IF('[1]p39'!$J$358&lt;&gt;0,'[1]p39'!$J$358,"")</f>
        <v>40144</v>
      </c>
      <c r="O140" s="393" t="s">
        <v>258</v>
      </c>
      <c r="P140" s="394"/>
      <c r="Q140" s="388" t="str">
        <f>IF('[1]p39'!$L$358&lt;&gt;0,'[1]p39'!$L$358,"")</f>
        <v>Regional</v>
      </c>
      <c r="R140" s="388"/>
      <c r="S140" s="395"/>
    </row>
    <row r="141" spans="1:19" ht="12.75">
      <c r="A141" s="388"/>
      <c r="B141" s="388"/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</row>
    <row r="142" spans="1:19" s="45" customFormat="1" ht="13.5" customHeight="1">
      <c r="A142" s="382" t="str">
        <f>T('[1]p40'!$C$13:$G$13)</f>
        <v>Rosângela Silveira do Nascimento</v>
      </c>
      <c r="B142" s="383"/>
      <c r="C142" s="383"/>
      <c r="D142" s="383"/>
      <c r="E142" s="383"/>
      <c r="F142" s="384"/>
      <c r="G142" s="390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</row>
    <row r="143" spans="1:22" ht="12.75">
      <c r="A143" s="61" t="s">
        <v>256</v>
      </c>
      <c r="B143" s="386" t="str">
        <f>IF('[1]p40'!$A$358&lt;&gt;0,'[1]p40'!$A$358,"")</f>
        <v>V Semana de Matematica do CCT</v>
      </c>
      <c r="C143" s="386"/>
      <c r="D143" s="386"/>
      <c r="E143" s="386"/>
      <c r="F143" s="386"/>
      <c r="G143" s="386"/>
      <c r="H143" s="386"/>
      <c r="I143" s="386"/>
      <c r="J143" s="386"/>
      <c r="K143" s="386"/>
      <c r="L143" s="386"/>
      <c r="M143" s="386"/>
      <c r="N143" s="386"/>
      <c r="O143" s="386"/>
      <c r="P143" s="386"/>
      <c r="Q143" s="386"/>
      <c r="R143" s="386"/>
      <c r="S143" s="387"/>
      <c r="T143" s="123"/>
      <c r="U143" s="4"/>
      <c r="V143" s="4"/>
    </row>
    <row r="144" spans="1:19" ht="12.75">
      <c r="A144" s="393" t="s">
        <v>161</v>
      </c>
      <c r="B144" s="394"/>
      <c r="C144" s="388" t="str">
        <f>IF('[1]p40'!$K$358&lt;&gt;0,'[1]p40'!$K$358,"")</f>
        <v>UFCG</v>
      </c>
      <c r="D144" s="388"/>
      <c r="E144" s="388"/>
      <c r="F144" s="388"/>
      <c r="G144" s="388"/>
      <c r="H144" s="388"/>
      <c r="I144" s="388"/>
      <c r="J144" s="388"/>
      <c r="K144" s="120" t="s">
        <v>71</v>
      </c>
      <c r="L144" s="124" t="str">
        <f>IF('[1]p40'!$I$358&lt;&gt;0,'[1]p40'!$I$358,"")</f>
        <v>25/11/09</v>
      </c>
      <c r="M144" s="125" t="s">
        <v>72</v>
      </c>
      <c r="N144" s="126" t="str">
        <f>IF('[1]p40'!$J$358&lt;&gt;0,'[1]p40'!$J$358,"")</f>
        <v>27/11/09</v>
      </c>
      <c r="O144" s="393" t="s">
        <v>258</v>
      </c>
      <c r="P144" s="394"/>
      <c r="Q144" s="388" t="str">
        <f>IF('[1]p40'!$L$358&lt;&gt;0,'[1]p40'!$L$358,"")</f>
        <v>Regional</v>
      </c>
      <c r="R144" s="388"/>
      <c r="S144" s="395"/>
    </row>
    <row r="145" spans="1:19" ht="12.75">
      <c r="A145" s="388"/>
      <c r="B145" s="388"/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</row>
    <row r="146" spans="1:19" s="45" customFormat="1" ht="13.5" customHeight="1">
      <c r="A146" s="382" t="str">
        <f>T('[1]p42'!$C$13:$G$13)</f>
        <v>Severino Horácio da Silva</v>
      </c>
      <c r="B146" s="383"/>
      <c r="C146" s="383"/>
      <c r="D146" s="383"/>
      <c r="E146" s="383"/>
      <c r="F146" s="384"/>
      <c r="G146" s="390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85"/>
      <c r="S146" s="385"/>
    </row>
    <row r="147" spans="1:22" ht="12.75">
      <c r="A147" s="61" t="s">
        <v>256</v>
      </c>
      <c r="B147" s="386" t="str">
        <f>IF('[1]p42'!$A$358&lt;&gt;0,'[1]p42'!$A$358,"")</f>
        <v>ICMC Summer Meeting on Differential Equations 2010 Chapter</v>
      </c>
      <c r="C147" s="386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  <c r="S147" s="387"/>
      <c r="T147" s="123"/>
      <c r="U147" s="4"/>
      <c r="V147" s="4"/>
    </row>
    <row r="148" spans="1:19" ht="12.75">
      <c r="A148" s="393" t="s">
        <v>161</v>
      </c>
      <c r="B148" s="394"/>
      <c r="C148" s="388" t="str">
        <f>IF('[1]p42'!$K$358&lt;&gt;0,'[1]p42'!$K$358,"")</f>
        <v>USP</v>
      </c>
      <c r="D148" s="388"/>
      <c r="E148" s="388"/>
      <c r="F148" s="388"/>
      <c r="G148" s="388"/>
      <c r="H148" s="388"/>
      <c r="I148" s="388"/>
      <c r="J148" s="388"/>
      <c r="K148" s="120" t="s">
        <v>71</v>
      </c>
      <c r="L148" s="124">
        <f>IF('[1]p42'!$I$358&lt;&gt;0,'[1]p42'!$I$358,"")</f>
        <v>40217</v>
      </c>
      <c r="M148" s="125" t="s">
        <v>72</v>
      </c>
      <c r="N148" s="126">
        <f>IF('[1]p42'!$J$358&lt;&gt;0,'[1]p42'!$J$358,"")</f>
        <v>40219</v>
      </c>
      <c r="O148" s="393" t="s">
        <v>258</v>
      </c>
      <c r="P148" s="394"/>
      <c r="Q148" s="388" t="str">
        <f>IF('[1]p42'!$L$358&lt;&gt;0,'[1]p42'!$L$358,"")</f>
        <v>Internacional</v>
      </c>
      <c r="R148" s="388"/>
      <c r="S148" s="395"/>
    </row>
    <row r="149" spans="1:19" ht="12.75">
      <c r="A149" s="391"/>
      <c r="B149" s="391"/>
      <c r="C149" s="391"/>
      <c r="D149" s="391"/>
      <c r="E149" s="391"/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  <c r="Q149" s="391"/>
      <c r="R149" s="391"/>
      <c r="S149" s="391"/>
    </row>
    <row r="150" spans="1:22" ht="12.75">
      <c r="A150" s="61" t="s">
        <v>256</v>
      </c>
      <c r="B150" s="386" t="str">
        <f>IF('[1]p42'!$A$359&lt;&gt;0,'[1]p42'!$A$359,"")</f>
        <v>V Semana de Matemática do CCT</v>
      </c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  <c r="Q150" s="386"/>
      <c r="R150" s="386"/>
      <c r="S150" s="387"/>
      <c r="T150" s="123"/>
      <c r="U150" s="4"/>
      <c r="V150" s="4"/>
    </row>
    <row r="151" spans="1:19" ht="12.75">
      <c r="A151" s="382" t="s">
        <v>161</v>
      </c>
      <c r="B151" s="383"/>
      <c r="C151" s="391" t="str">
        <f>IF('[1]p42'!$K$359&lt;&gt;0,'[1]p42'!$K$359,"")</f>
        <v>UFCG</v>
      </c>
      <c r="D151" s="391"/>
      <c r="E151" s="391"/>
      <c r="F151" s="391"/>
      <c r="G151" s="391"/>
      <c r="H151" s="391"/>
      <c r="I151" s="391"/>
      <c r="J151" s="391"/>
      <c r="K151" s="112" t="s">
        <v>71</v>
      </c>
      <c r="L151" s="167">
        <f>IF('[1]p42'!$I$359&lt;&gt;0,'[1]p42'!$I$359,"")</f>
        <v>40142</v>
      </c>
      <c r="M151" s="168" t="s">
        <v>72</v>
      </c>
      <c r="N151" s="166">
        <f>IF('[1]p42'!$J$359&lt;&gt;0,'[1]p42'!$J$359,"")</f>
        <v>40144</v>
      </c>
      <c r="O151" s="382" t="s">
        <v>258</v>
      </c>
      <c r="P151" s="383"/>
      <c r="Q151" s="391" t="str">
        <f>IF('[1]p42'!$L$359&lt;&gt;0,'[1]p42'!$L$359,"")</f>
        <v>Local</v>
      </c>
      <c r="R151" s="391"/>
      <c r="S151" s="392"/>
    </row>
  </sheetData>
  <sheetProtection/>
  <mergeCells count="305">
    <mergeCell ref="A103:F103"/>
    <mergeCell ref="G103:S103"/>
    <mergeCell ref="B104:S104"/>
    <mergeCell ref="A4:S4"/>
    <mergeCell ref="A5:F5"/>
    <mergeCell ref="G5:S5"/>
    <mergeCell ref="A102:B102"/>
    <mergeCell ref="C102:J102"/>
    <mergeCell ref="O102:P102"/>
    <mergeCell ref="Q102:S102"/>
    <mergeCell ref="A1:S1"/>
    <mergeCell ref="A2:S2"/>
    <mergeCell ref="A3:D3"/>
    <mergeCell ref="Q3:R3"/>
    <mergeCell ref="E3:P3"/>
    <mergeCell ref="A99:S99"/>
    <mergeCell ref="A100:F100"/>
    <mergeCell ref="G100:S100"/>
    <mergeCell ref="B101:S101"/>
    <mergeCell ref="A98:B98"/>
    <mergeCell ref="C98:J98"/>
    <mergeCell ref="O98:P98"/>
    <mergeCell ref="Q98:S98"/>
    <mergeCell ref="A95:S95"/>
    <mergeCell ref="A96:F96"/>
    <mergeCell ref="G96:S96"/>
    <mergeCell ref="B97:S97"/>
    <mergeCell ref="A94:B94"/>
    <mergeCell ref="C94:J94"/>
    <mergeCell ref="O94:P94"/>
    <mergeCell ref="Q94:S94"/>
    <mergeCell ref="A91:S91"/>
    <mergeCell ref="A92:F92"/>
    <mergeCell ref="G92:S92"/>
    <mergeCell ref="B93:S93"/>
    <mergeCell ref="A90:B90"/>
    <mergeCell ref="C90:J90"/>
    <mergeCell ref="O90:P90"/>
    <mergeCell ref="Q90:S90"/>
    <mergeCell ref="A87:S87"/>
    <mergeCell ref="A88:F88"/>
    <mergeCell ref="G88:S88"/>
    <mergeCell ref="B89:S89"/>
    <mergeCell ref="A84:S84"/>
    <mergeCell ref="B85:S85"/>
    <mergeCell ref="A86:B86"/>
    <mergeCell ref="C86:J86"/>
    <mergeCell ref="O86:P86"/>
    <mergeCell ref="Q86:S86"/>
    <mergeCell ref="A83:B83"/>
    <mergeCell ref="C83:J83"/>
    <mergeCell ref="O83:P83"/>
    <mergeCell ref="Q83:S83"/>
    <mergeCell ref="A80:S80"/>
    <mergeCell ref="A81:F81"/>
    <mergeCell ref="G81:S81"/>
    <mergeCell ref="B82:S82"/>
    <mergeCell ref="A77:S77"/>
    <mergeCell ref="B78:S78"/>
    <mergeCell ref="A79:B79"/>
    <mergeCell ref="C79:J79"/>
    <mergeCell ref="O79:P79"/>
    <mergeCell ref="Q79:S79"/>
    <mergeCell ref="A74:S74"/>
    <mergeCell ref="B75:S75"/>
    <mergeCell ref="A76:B76"/>
    <mergeCell ref="C76:J76"/>
    <mergeCell ref="O76:P76"/>
    <mergeCell ref="Q76:S76"/>
    <mergeCell ref="A73:B73"/>
    <mergeCell ref="C73:J73"/>
    <mergeCell ref="O73:P73"/>
    <mergeCell ref="Q73:S73"/>
    <mergeCell ref="A71:F71"/>
    <mergeCell ref="G71:S71"/>
    <mergeCell ref="B72:S72"/>
    <mergeCell ref="A10:B10"/>
    <mergeCell ref="C10:J10"/>
    <mergeCell ref="O10:P10"/>
    <mergeCell ref="Q10:S10"/>
    <mergeCell ref="A67:S67"/>
    <mergeCell ref="A68:F68"/>
    <mergeCell ref="G68:S68"/>
    <mergeCell ref="B69:S69"/>
    <mergeCell ref="A70:B70"/>
    <mergeCell ref="C70:J70"/>
    <mergeCell ref="O70:P70"/>
    <mergeCell ref="Q70:S70"/>
    <mergeCell ref="C66:J66"/>
    <mergeCell ref="O66:P66"/>
    <mergeCell ref="Q66:S66"/>
    <mergeCell ref="A63:S63"/>
    <mergeCell ref="A64:F64"/>
    <mergeCell ref="G64:S64"/>
    <mergeCell ref="B65:S65"/>
    <mergeCell ref="A66:B66"/>
    <mergeCell ref="A60:S60"/>
    <mergeCell ref="B61:S61"/>
    <mergeCell ref="A62:B62"/>
    <mergeCell ref="C62:J62"/>
    <mergeCell ref="O62:P62"/>
    <mergeCell ref="Q62:S62"/>
    <mergeCell ref="A57:S57"/>
    <mergeCell ref="B58:S58"/>
    <mergeCell ref="A59:B59"/>
    <mergeCell ref="C59:J59"/>
    <mergeCell ref="O59:P59"/>
    <mergeCell ref="Q59:S59"/>
    <mergeCell ref="A56:B56"/>
    <mergeCell ref="C56:J56"/>
    <mergeCell ref="O56:P56"/>
    <mergeCell ref="Q56:S56"/>
    <mergeCell ref="A53:S53"/>
    <mergeCell ref="A54:F54"/>
    <mergeCell ref="G54:S54"/>
    <mergeCell ref="B55:S55"/>
    <mergeCell ref="A52:B52"/>
    <mergeCell ref="C52:J52"/>
    <mergeCell ref="O52:P52"/>
    <mergeCell ref="Q52:S52"/>
    <mergeCell ref="A49:S49"/>
    <mergeCell ref="A50:F50"/>
    <mergeCell ref="G50:S50"/>
    <mergeCell ref="B51:S51"/>
    <mergeCell ref="A48:B48"/>
    <mergeCell ref="C48:J48"/>
    <mergeCell ref="O48:P48"/>
    <mergeCell ref="Q48:S48"/>
    <mergeCell ref="A45:S45"/>
    <mergeCell ref="A46:F46"/>
    <mergeCell ref="G46:S46"/>
    <mergeCell ref="B47:S47"/>
    <mergeCell ref="A42:S42"/>
    <mergeCell ref="B43:S43"/>
    <mergeCell ref="A44:B44"/>
    <mergeCell ref="C44:J44"/>
    <mergeCell ref="O44:P44"/>
    <mergeCell ref="Q44:S44"/>
    <mergeCell ref="A39:S39"/>
    <mergeCell ref="B40:S40"/>
    <mergeCell ref="A41:B41"/>
    <mergeCell ref="C41:J41"/>
    <mergeCell ref="O41:P41"/>
    <mergeCell ref="Q41:S41"/>
    <mergeCell ref="A38:B38"/>
    <mergeCell ref="C38:J38"/>
    <mergeCell ref="O38:P38"/>
    <mergeCell ref="Q38:S38"/>
    <mergeCell ref="A36:F36"/>
    <mergeCell ref="G36:S36"/>
    <mergeCell ref="B37:S37"/>
    <mergeCell ref="A33:S33"/>
    <mergeCell ref="B34:S34"/>
    <mergeCell ref="A35:B35"/>
    <mergeCell ref="C35:J35"/>
    <mergeCell ref="O35:P35"/>
    <mergeCell ref="Q35:S35"/>
    <mergeCell ref="A32:B32"/>
    <mergeCell ref="C32:J32"/>
    <mergeCell ref="O32:P32"/>
    <mergeCell ref="Q32:S32"/>
    <mergeCell ref="A29:S29"/>
    <mergeCell ref="A30:F30"/>
    <mergeCell ref="G30:S30"/>
    <mergeCell ref="B31:S31"/>
    <mergeCell ref="A26:S26"/>
    <mergeCell ref="B27:S27"/>
    <mergeCell ref="A28:B28"/>
    <mergeCell ref="C28:J28"/>
    <mergeCell ref="O28:P28"/>
    <mergeCell ref="Q28:S28"/>
    <mergeCell ref="A23:S23"/>
    <mergeCell ref="B24:S24"/>
    <mergeCell ref="A25:B25"/>
    <mergeCell ref="C25:J25"/>
    <mergeCell ref="O25:P25"/>
    <mergeCell ref="Q25:S25"/>
    <mergeCell ref="A22:B22"/>
    <mergeCell ref="C22:J22"/>
    <mergeCell ref="O22:P22"/>
    <mergeCell ref="Q22:S22"/>
    <mergeCell ref="A19:S19"/>
    <mergeCell ref="A20:F20"/>
    <mergeCell ref="G20:S20"/>
    <mergeCell ref="B21:S21"/>
    <mergeCell ref="B17:S17"/>
    <mergeCell ref="A18:B18"/>
    <mergeCell ref="C18:J18"/>
    <mergeCell ref="O18:P18"/>
    <mergeCell ref="Q18:S18"/>
    <mergeCell ref="B13:S13"/>
    <mergeCell ref="A15:S15"/>
    <mergeCell ref="A16:F16"/>
    <mergeCell ref="G16:S16"/>
    <mergeCell ref="A14:B14"/>
    <mergeCell ref="C14:J14"/>
    <mergeCell ref="O14:P14"/>
    <mergeCell ref="Q14:S14"/>
    <mergeCell ref="O7:P7"/>
    <mergeCell ref="C7:J7"/>
    <mergeCell ref="B6:S6"/>
    <mergeCell ref="A12:F12"/>
    <mergeCell ref="G12:S12"/>
    <mergeCell ref="A7:B7"/>
    <mergeCell ref="Q7:S7"/>
    <mergeCell ref="A8:S8"/>
    <mergeCell ref="A11:S11"/>
    <mergeCell ref="B9:S9"/>
    <mergeCell ref="A105:B105"/>
    <mergeCell ref="C105:J105"/>
    <mergeCell ref="O105:P105"/>
    <mergeCell ref="Q105:S105"/>
    <mergeCell ref="A106:S106"/>
    <mergeCell ref="B107:S107"/>
    <mergeCell ref="A108:B108"/>
    <mergeCell ref="C108:J108"/>
    <mergeCell ref="O108:P108"/>
    <mergeCell ref="Q108:S108"/>
    <mergeCell ref="A109:S109"/>
    <mergeCell ref="A110:F110"/>
    <mergeCell ref="G110:S110"/>
    <mergeCell ref="B111:S111"/>
    <mergeCell ref="A112:B112"/>
    <mergeCell ref="C112:J112"/>
    <mergeCell ref="O112:P112"/>
    <mergeCell ref="Q112:S112"/>
    <mergeCell ref="A113:S113"/>
    <mergeCell ref="B114:S114"/>
    <mergeCell ref="A115:B115"/>
    <mergeCell ref="C115:J115"/>
    <mergeCell ref="O115:P115"/>
    <mergeCell ref="Q115:S115"/>
    <mergeCell ref="A116:S116"/>
    <mergeCell ref="B117:S117"/>
    <mergeCell ref="A118:B118"/>
    <mergeCell ref="C118:J118"/>
    <mergeCell ref="O118:P118"/>
    <mergeCell ref="Q118:S118"/>
    <mergeCell ref="A119:S119"/>
    <mergeCell ref="A120:F120"/>
    <mergeCell ref="G120:S120"/>
    <mergeCell ref="B121:S121"/>
    <mergeCell ref="A122:B122"/>
    <mergeCell ref="C122:J122"/>
    <mergeCell ref="O122:P122"/>
    <mergeCell ref="Q122:S122"/>
    <mergeCell ref="A123:S123"/>
    <mergeCell ref="A124:F124"/>
    <mergeCell ref="G124:S124"/>
    <mergeCell ref="B125:S125"/>
    <mergeCell ref="A126:B126"/>
    <mergeCell ref="C126:J126"/>
    <mergeCell ref="O126:P126"/>
    <mergeCell ref="Q126:S126"/>
    <mergeCell ref="A127:S127"/>
    <mergeCell ref="B128:S128"/>
    <mergeCell ref="A129:B129"/>
    <mergeCell ref="C129:J129"/>
    <mergeCell ref="O129:P129"/>
    <mergeCell ref="Q129:S129"/>
    <mergeCell ref="A130:S130"/>
    <mergeCell ref="A131:F131"/>
    <mergeCell ref="G131:S131"/>
    <mergeCell ref="B132:S132"/>
    <mergeCell ref="A133:B133"/>
    <mergeCell ref="C133:J133"/>
    <mergeCell ref="O133:P133"/>
    <mergeCell ref="Q133:S133"/>
    <mergeCell ref="A134:S134"/>
    <mergeCell ref="A135:F135"/>
    <mergeCell ref="G135:S135"/>
    <mergeCell ref="B136:S136"/>
    <mergeCell ref="A137:B137"/>
    <mergeCell ref="C137:J137"/>
    <mergeCell ref="O137:P137"/>
    <mergeCell ref="Q137:S137"/>
    <mergeCell ref="A138:F138"/>
    <mergeCell ref="G138:S138"/>
    <mergeCell ref="B139:S139"/>
    <mergeCell ref="A140:B140"/>
    <mergeCell ref="C140:J140"/>
    <mergeCell ref="O140:P140"/>
    <mergeCell ref="Q140:S140"/>
    <mergeCell ref="A141:S141"/>
    <mergeCell ref="A142:F142"/>
    <mergeCell ref="G142:S142"/>
    <mergeCell ref="B143:S143"/>
    <mergeCell ref="A144:B144"/>
    <mergeCell ref="C144:J144"/>
    <mergeCell ref="O144:P144"/>
    <mergeCell ref="Q144:S144"/>
    <mergeCell ref="A145:S145"/>
    <mergeCell ref="A146:F146"/>
    <mergeCell ref="G146:S146"/>
    <mergeCell ref="B147:S147"/>
    <mergeCell ref="A148:B148"/>
    <mergeCell ref="C148:J148"/>
    <mergeCell ref="O148:P148"/>
    <mergeCell ref="Q148:S148"/>
    <mergeCell ref="A149:S149"/>
    <mergeCell ref="B150:S150"/>
    <mergeCell ref="A151:B151"/>
    <mergeCell ref="C151:J151"/>
    <mergeCell ref="O151:P151"/>
    <mergeCell ref="Q151:S151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102" max="255" man="1"/>
    <brk id="1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U10" sqref="U10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75</v>
      </c>
      <c r="B3" s="375"/>
      <c r="C3" s="375"/>
      <c r="D3" s="375"/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7" t="s">
        <v>77</v>
      </c>
      <c r="S3" s="5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00" t="s">
        <v>12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2"/>
      <c r="R6" s="33" t="s">
        <v>19</v>
      </c>
      <c r="S6" s="30" t="s">
        <v>25</v>
      </c>
    </row>
    <row r="7" spans="1:19" s="34" customFormat="1" ht="14.25" customHeight="1">
      <c r="A7" s="397" t="str">
        <f>T('[1]p1'!$C$13:$G$13)</f>
        <v>Alciônio Saldanha de Oliveira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9"/>
    </row>
    <row r="8" spans="1:19" s="2" customFormat="1" ht="13.5" customHeight="1">
      <c r="A8" s="396" t="str">
        <f>IF('[1]p1'!$A$346&lt;&gt;0,'[1]p1'!$A$346,"")</f>
        <v>Coordenador do PIBID-Matemática da UFCG - ( 11 ajunos bolsistas em Campina Grande, 04 alunos bolsistas em Cuité)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7"/>
      <c r="R8" s="35">
        <f>IF('[1]p1'!$J$346&lt;&gt;0,'[1]p1'!$J$346,"")</f>
        <v>40118</v>
      </c>
      <c r="S8" s="44">
        <f>IF('[1]p1'!$K$346&lt;&gt;0,'[1]p1'!$K$346,"")</f>
      </c>
    </row>
    <row r="9" spans="1:19" ht="12.7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</row>
    <row r="10" spans="1:19" s="34" customFormat="1" ht="13.5" customHeight="1">
      <c r="A10" s="382" t="str">
        <f>T('[1]p2'!$C$13:$G$13)</f>
        <v>Alexsandro Bezerra Cavalcanti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4"/>
    </row>
    <row r="11" spans="1:19" s="3" customFormat="1" ht="13.5" customHeight="1">
      <c r="A11" s="396" t="str">
        <f>IF('[1]p2'!$A$346&lt;&gt;0,'[1]p2'!$A$346,"")</f>
        <v>Participação na comissão de elaboração do PPC do curso de Estatística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7"/>
      <c r="R11" s="35">
        <f>IF('[1]p2'!$J$346&lt;&gt;0,'[1]p2'!$J$346,"")</f>
        <v>39881</v>
      </c>
      <c r="S11" s="35">
        <f>IF('[1]p2'!$K$346&lt;&gt;0,'[1]p2'!$K$346,"")</f>
      </c>
    </row>
    <row r="12" spans="1:19" s="3" customFormat="1" ht="13.5" customHeight="1">
      <c r="A12" s="396" t="str">
        <f>IF('[1]p2'!$A$347&lt;&gt;0,'[1]p2'!$A$347,"")</f>
        <v>Presidente da Comissão de avaliação da docente Areli Mesquita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7"/>
      <c r="R12" s="35">
        <f>IF('[1]p2'!$J$347&lt;&gt;0,'[1]p2'!$J$347,"")</f>
        <v>40083</v>
      </c>
      <c r="S12" s="35">
        <f>IF('[1]p2'!$K$347&lt;&gt;0,'[1]p2'!$K$347,"")</f>
      </c>
    </row>
    <row r="13" spans="1:19" s="3" customFormat="1" ht="13.5" customHeight="1">
      <c r="A13" s="396" t="str">
        <f>IF('[1]p2'!$A$348&lt;&gt;0,'[1]p2'!$A$348,"")</f>
        <v>Mini-Curso Aperfeiçoamento de Métodos Estatísticos em Controle de qualidade 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7"/>
      <c r="R13" s="35">
        <f>IF('[1]p2'!$J$348&lt;&gt;0,'[1]p2'!$J$348,"")</f>
        <v>40210</v>
      </c>
      <c r="S13" s="35">
        <f>IF('[1]p2'!$K$348&lt;&gt;0,'[1]p2'!$K$348,"")</f>
        <v>40221</v>
      </c>
    </row>
    <row r="14" spans="1:19" s="10" customFormat="1" ht="12.75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</row>
    <row r="15" spans="1:19" s="45" customFormat="1" ht="13.5" customHeight="1">
      <c r="A15" s="382" t="str">
        <f>T('[1]p6'!$C$13:$G$13)</f>
        <v>Angelo Roncalli Furtado de Holanda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</row>
    <row r="16" spans="1:19" s="3" customFormat="1" ht="13.5" customHeight="1">
      <c r="A16" s="396" t="str">
        <f>IF('[1]p6'!$A$346&lt;&gt;0,'[1]p6'!$A$346,"")</f>
        <v>Coordenação do VERÃO 2010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7"/>
      <c r="R16" s="35">
        <f>IF('[1]p6'!$J$346&lt;&gt;0,'[1]p6'!$J$346,"")</f>
        <v>40035</v>
      </c>
      <c r="S16" s="35">
        <f>IF('[1]p6'!$K$346&lt;&gt;0,'[1]p6'!$K$346,"")</f>
        <v>40228</v>
      </c>
    </row>
    <row r="17" spans="1:19" s="10" customFormat="1" ht="12.75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</row>
    <row r="18" spans="1:19" s="45" customFormat="1" ht="13.5" customHeight="1">
      <c r="A18" s="382" t="str">
        <f>T('[1]p8'!$C$13:$G$13)</f>
        <v>Antônio Pereira Brandão Júnior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4"/>
    </row>
    <row r="19" spans="1:19" s="3" customFormat="1" ht="13.5" customHeight="1">
      <c r="A19" s="396" t="str">
        <f>IF('[1]p8'!$A$346&lt;&gt;0,'[1]p8'!$A$346,"")</f>
        <v>Assembléias Departamentais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7"/>
      <c r="R19" s="35">
        <f>IF('[1]p8'!$J$346&lt;&gt;0,'[1]p8'!$J$346,"")</f>
      </c>
      <c r="S19" s="35">
        <f>IF('[1]p8'!$K$346&lt;&gt;0,'[1]p8'!$K$346,"")</f>
      </c>
    </row>
    <row r="20" spans="1:19" s="3" customFormat="1" ht="13.5" customHeight="1">
      <c r="A20" s="396" t="str">
        <f>IF('[1]p8'!$A$347&lt;&gt;0,'[1]p8'!$A$347,"")</f>
        <v>Participação na eleição para diretoria e vice-diretoria do CCT, como presidente de mesa receptora de votos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7"/>
      <c r="R20" s="35">
        <f>IF('[1]p8'!$J$347&lt;&gt;0,'[1]p8'!$J$347,"")</f>
        <v>40094</v>
      </c>
      <c r="S20" s="35">
        <f>IF('[1]p8'!$K$347&lt;&gt;0,'[1]p8'!$K$347,"")</f>
        <v>40094</v>
      </c>
    </row>
    <row r="21" spans="1:19" s="3" customFormat="1" ht="13.5" customHeight="1">
      <c r="A21" s="396" t="str">
        <f>IF('[1]p8'!$A$348&lt;&gt;0,'[1]p8'!$A$348,"")</f>
        <v>Mini-curso no Verão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7"/>
      <c r="R21" s="35">
        <f>IF('[1]p8'!$J$348&lt;&gt;0,'[1]p8'!$J$348,"")</f>
        <v>40210</v>
      </c>
      <c r="S21" s="35">
        <f>IF('[1]p8'!$K$348&lt;&gt;0,'[1]p8'!$K$348,"")</f>
        <v>40221</v>
      </c>
    </row>
    <row r="22" spans="1:19" s="10" customFormat="1" ht="12.75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19" s="45" customFormat="1" ht="13.5" customHeight="1">
      <c r="A23" s="382" t="str">
        <f>T('[1]p9'!$C$13:$G$13)</f>
        <v>Aparecido Jesuino de Souza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4"/>
    </row>
    <row r="24" spans="1:19" s="3" customFormat="1" ht="13.5" customHeight="1">
      <c r="A24" s="396" t="str">
        <f>IF('[1]p9'!$A$346&lt;&gt;0,'[1]p9'!$A$346,"")</f>
        <v>Vice lider do Grupo de Pesquisa Equações Dif. Parciais do CNPq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7"/>
      <c r="R24" s="35">
        <f>IF('[1]p9'!$J$346&lt;&gt;0,'[1]p9'!$J$346,"")</f>
        <v>36526</v>
      </c>
      <c r="S24" s="35">
        <f>IF('[1]p9'!$K$346&lt;&gt;0,'[1]p9'!$K$346,"")</f>
      </c>
    </row>
    <row r="25" spans="1:19" s="3" customFormat="1" ht="13.5" customHeight="1">
      <c r="A25" s="396" t="str">
        <f>IF('[1]p9'!$A$347&lt;&gt;0,'[1]p9'!$A$347,"")</f>
        <v>Confecção do relatórios das atividades docentes da UAME do período 2009.1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7"/>
      <c r="R25" s="35">
        <f>IF('[1]p9'!$J$347&lt;&gt;0,'[1]p9'!$J$347,"")</f>
        <v>40057</v>
      </c>
      <c r="S25" s="35">
        <f>IF('[1]p9'!$K$347&lt;&gt;0,'[1]p9'!$K$347,"")</f>
        <v>40116</v>
      </c>
    </row>
    <row r="26" spans="1:19" s="10" customFormat="1" ht="12.75">
      <c r="A26" s="404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</row>
    <row r="27" spans="1:19" s="45" customFormat="1" ht="13.5" customHeight="1">
      <c r="A27" s="382" t="str">
        <f>T('[1]p11'!$C$13:$G$13)</f>
        <v>Bráulio Maia Junior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4"/>
    </row>
    <row r="28" spans="1:19" s="3" customFormat="1" ht="13.5" customHeight="1">
      <c r="A28" s="396" t="str">
        <f>IF('[1]p11'!$A$346&lt;&gt;0,'[1]p11'!$A$346,"")</f>
        <v>Parecerista da revista Cientifica  Ex@tas Online da Universidade Estadual do Sudoeste da Bahia.   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7"/>
      <c r="R28" s="35">
        <f>IF('[1]p11'!$J$346&lt;&gt;0,'[1]p11'!$J$346,"")</f>
        <v>40148</v>
      </c>
      <c r="S28" s="35">
        <f>IF('[1]p11'!$K$346&lt;&gt;0,'[1]p11'!$K$346,"")</f>
        <v>40877</v>
      </c>
    </row>
    <row r="29" spans="1:19" s="10" customFormat="1" ht="12.75">
      <c r="A29" s="404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</row>
    <row r="30" spans="1:19" s="45" customFormat="1" ht="13.5" customHeight="1">
      <c r="A30" s="382" t="str">
        <f>T('[1]p12'!$C$13:$G$13)</f>
        <v>Claudianor Oliveira Alves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4"/>
    </row>
    <row r="31" spans="1:19" s="3" customFormat="1" ht="13.5" customHeight="1">
      <c r="A31" s="396" t="str">
        <f>IF('[1]p12'!$A$346&lt;&gt;0,'[1]p12'!$A$346,"")</f>
        <v>Lider do grupo de pesquisa do CNPq Equacoes Diferenciais Parciais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7"/>
      <c r="R31" s="35">
        <f>IF('[1]p12'!$J$346&lt;&gt;0,'[1]p12'!$J$346,"")</f>
        <v>39510</v>
      </c>
      <c r="S31" s="35">
        <f>IF('[1]p12'!$K$346&lt;&gt;0,'[1]p12'!$K$346,"")</f>
      </c>
    </row>
    <row r="32" spans="1:19" s="3" customFormat="1" ht="13.5" customHeight="1">
      <c r="A32" s="396" t="str">
        <f>IF('[1]p12'!$A$350&lt;&gt;0,'[1]p12'!$A$350,"")</f>
        <v> Membro do corpo editorial da revista Differential Equations and Applications (DEA).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7"/>
      <c r="R32" s="35">
        <f>IF('[1]p12'!$J$350&lt;&gt;0,'[1]p12'!$J$350,"")</f>
        <v>39600</v>
      </c>
      <c r="S32" s="35">
        <f>IF('[1]p12'!$K$350&lt;&gt;0,'[1]p12'!$K$350,"")</f>
      </c>
    </row>
    <row r="33" spans="1:19" s="3" customFormat="1" ht="13.5" customHeight="1">
      <c r="A33" s="396" t="str">
        <f>IF('[1]p12'!$A$351&lt;&gt;0,'[1]p12'!$A$351,"")</f>
        <v>Editor convidado do Boundary Value Problem 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7"/>
      <c r="R33" s="35">
        <f>IF('[1]p12'!$J$351&lt;&gt;0,'[1]p12'!$J$351,"")</f>
        <v>40057</v>
      </c>
      <c r="S33" s="35">
        <f>IF('[1]p12'!$K$351&lt;&gt;0,'[1]p12'!$K$351,"")</f>
      </c>
    </row>
    <row r="34" spans="1:19" s="10" customFormat="1" ht="12.7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</row>
    <row r="35" spans="1:19" s="45" customFormat="1" ht="13.5" customHeight="1">
      <c r="A35" s="382" t="str">
        <f>T('[1]p13'!$C$13:$G$13)</f>
        <v>Daniel Cordeiro de Morais Filho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4"/>
    </row>
    <row r="36" spans="1:19" s="3" customFormat="1" ht="13.5" customHeight="1">
      <c r="A36" s="396" t="str">
        <f>IF('[1]p13'!$A$346&lt;&gt;0,'[1]p13'!$A$346,"")</f>
        <v>Comissao Organizadora da 5 Semana de Matematica do CCT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7"/>
      <c r="R36" s="35">
        <f>IF('[1]p13'!$J$346&lt;&gt;0,'[1]p13'!$J$346,"")</f>
        <v>39821</v>
      </c>
      <c r="S36" s="35" t="str">
        <f>IF('[1]p13'!$K$346&lt;&gt;0,'[1]p13'!$K$346,"")</f>
        <v>30/11/09</v>
      </c>
    </row>
    <row r="37" spans="1:19" s="3" customFormat="1" ht="13.5" customHeight="1">
      <c r="A37" s="396" t="str">
        <f>IF('[1]p13'!$A$347&lt;&gt;0,'[1]p13'!$A$347,"")</f>
        <v>Preparação do Curso de Especialização a distâcia para a Universidade Aberta do Brasil, em conjunto com o grupo Matem@tica na Pr@atica da Universidade Federal de São Carlos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7"/>
      <c r="R37" s="35">
        <f>IF('[1]p13'!$J$347&lt;&gt;0,'[1]p13'!$J$347,"")</f>
        <v>40422</v>
      </c>
      <c r="S37" s="35">
        <f>IF('[1]p13'!$K$347&lt;&gt;0,'[1]p13'!$K$347,"")</f>
      </c>
    </row>
    <row r="38" spans="1:19" s="3" customFormat="1" ht="13.5" customHeight="1">
      <c r="A38" s="396" t="str">
        <f>IF('[1]p13'!$A$348&lt;&gt;0,'[1]p13'!$A$348,"")</f>
        <v>Preparação do livro ``Manual de Redação Matemática''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7"/>
      <c r="R38" s="35">
        <f>IF('[1]p13'!$J$348&lt;&gt;0,'[1]p13'!$J$348,"")</f>
        <v>38715</v>
      </c>
      <c r="S38" s="35">
        <f>IF('[1]p13'!$K$348&lt;&gt;0,'[1]p13'!$K$348,"")</f>
        <v>40541</v>
      </c>
    </row>
    <row r="39" spans="1:19" s="3" customFormat="1" ht="13.5" customHeight="1">
      <c r="A39" s="396" t="str">
        <f>IF('[1]p13'!$A$349&lt;&gt;0,'[1]p13'!$A$349,"")</f>
        <v>Preparação da terceira edição do livro ``Um convite 'a Matemática''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7"/>
      <c r="R39" s="35">
        <f>IF('[1]p13'!$J$349&lt;&gt;0,'[1]p13'!$J$349,"")</f>
        <v>40330</v>
      </c>
      <c r="S39" s="35">
        <f>IF('[1]p13'!$K$349&lt;&gt;0,'[1]p13'!$K$349,"")</f>
      </c>
    </row>
    <row r="40" spans="1:19" s="10" customFormat="1" ht="12.75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19" s="45" customFormat="1" ht="13.5" customHeight="1">
      <c r="A41" s="382" t="str">
        <f>T('[1]p16'!$C$13:$G$13)</f>
        <v>Fernanda Ester Camillo Camargo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4"/>
    </row>
    <row r="42" spans="1:19" s="3" customFormat="1" ht="13.5" customHeight="1">
      <c r="A42" s="396" t="str">
        <f>IF('[1]p16'!$A$346&lt;&gt;0,'[1]p16'!$A$346,"")</f>
        <v>Seminário de Pesquisa em Geometria Lorentziana (em colaboração com prof. Henrique Fernandes de Lima)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7"/>
      <c r="R42" s="35">
        <f>IF('[1]p16'!$J$346&lt;&gt;0,'[1]p16'!$J$346,"")</f>
        <v>40035</v>
      </c>
      <c r="S42" s="35">
        <f>IF('[1]p16'!$K$346&lt;&gt;0,'[1]p16'!$K$346,"")</f>
        <v>40165</v>
      </c>
    </row>
    <row r="43" spans="1:19" s="3" customFormat="1" ht="13.5" customHeight="1">
      <c r="A43" s="396" t="str">
        <f>IF('[1]p16'!$A$347&lt;&gt;0,'[1]p16'!$A$347,"")</f>
        <v>Minicurso bo Programa de Verão 2010 - Formas Diferenciais e aplicações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7"/>
      <c r="R43" s="35">
        <f>IF('[1]p16'!$J$347&lt;&gt;0,'[1]p16'!$J$347,"")</f>
        <v>40203</v>
      </c>
      <c r="S43" s="35">
        <f>IF('[1]p16'!$K$347&lt;&gt;0,'[1]p16'!$K$347,"")</f>
        <v>40183</v>
      </c>
    </row>
    <row r="44" spans="1:19" s="3" customFormat="1" ht="13.5" customHeight="1">
      <c r="A44" s="396" t="str">
        <f>IF('[1]p16'!$A$348&lt;&gt;0,'[1]p16'!$A$348,"")</f>
        <v>Coordenação do Programa de Verão 2010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7"/>
      <c r="R44" s="35">
        <f>IF('[1]p16'!$J$348&lt;&gt;0,'[1]p16'!$J$348,"")</f>
        <v>40026</v>
      </c>
      <c r="S44" s="35">
        <f>IF('[1]p16'!$K$348&lt;&gt;0,'[1]p16'!$K$348,"")</f>
        <v>40228</v>
      </c>
    </row>
    <row r="45" spans="1:19" s="10" customFormat="1" ht="12.7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</row>
    <row r="46" spans="1:19" s="45" customFormat="1" ht="13.5" customHeight="1">
      <c r="A46" s="382" t="str">
        <f>T('[1]p18'!$C$13:$G$13)</f>
        <v>Francisco Antônio Morais de Souza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4"/>
    </row>
    <row r="47" spans="1:19" s="3" customFormat="1" ht="13.5" customHeight="1">
      <c r="A47" s="396" t="str">
        <f>IF('[1]p18'!$A$346&lt;&gt;0,'[1]p18'!$A$346,"")</f>
        <v>Membro da Comissão para Elaboração do Projeto Pedagógico do Curso de Estatística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7"/>
      <c r="R47" s="35">
        <f>IF('[1]p18'!$J$346&lt;&gt;0,'[1]p18'!$J$346,"")</f>
        <v>39650</v>
      </c>
      <c r="S47" s="35">
        <f>IF('[1]p18'!$K$346&lt;&gt;0,'[1]p18'!$K$346,"")</f>
      </c>
    </row>
    <row r="48" spans="1:19" s="10" customFormat="1" ht="12.75">
      <c r="A48" s="404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</row>
    <row r="49" spans="1:19" s="45" customFormat="1" ht="13.5" customHeight="1">
      <c r="A49" s="382" t="str">
        <f>T('[1]p20'!$C$13:$G$13)</f>
        <v>Gilberto da Silva Matos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4"/>
    </row>
    <row r="50" spans="1:19" s="3" customFormat="1" ht="13.5" customHeight="1">
      <c r="A50" s="396" t="str">
        <f>IF('[1]p20'!$A$346&lt;&gt;0,'[1]p20'!$A$346,"")</f>
        <v>Elaboração e Ministro de mini curso para a 5a. Semana da Matemática.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7"/>
      <c r="R50" s="35">
        <f>IF('[1]p20'!$J$346&lt;&gt;0,'[1]p20'!$J$346,"")</f>
        <v>40139</v>
      </c>
      <c r="S50" s="35">
        <f>IF('[1]p20'!$K$346&lt;&gt;0,'[1]p20'!$K$346,"")</f>
        <v>40142</v>
      </c>
    </row>
    <row r="51" spans="1:19" s="10" customFormat="1" ht="12.75">
      <c r="A51" s="404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</row>
    <row r="52" spans="1:19" s="45" customFormat="1" ht="13.5" customHeight="1">
      <c r="A52" s="382" t="str">
        <f>T('[1]p21'!$C$13:$G$13)</f>
        <v>Henrique Fernandes de Lima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4"/>
    </row>
    <row r="53" spans="1:19" s="3" customFormat="1" ht="13.5" customHeight="1">
      <c r="A53" s="396" t="str">
        <f>IF('[1]p21'!$A$346&lt;&gt;0,'[1]p21'!$A$346,"")</f>
        <v>Seminário de Pesquisa em Geometria Lorentziana (em colaboração com profa. Fernanda)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7"/>
      <c r="R53" s="35">
        <f>IF('[1]p21'!$J$346&lt;&gt;0,'[1]p21'!$J$346,"")</f>
        <v>40035</v>
      </c>
      <c r="S53" s="35">
        <f>IF('[1]p21'!$K$346&lt;&gt;0,'[1]p21'!$K$346,"")</f>
        <v>40165</v>
      </c>
    </row>
    <row r="54" spans="1:19" s="10" customFormat="1" ht="12.75">
      <c r="A54" s="404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</row>
    <row r="55" spans="1:19" s="45" customFormat="1" ht="13.5" customHeight="1">
      <c r="A55" s="382" t="str">
        <f>T('[1]p22'!$C$13:$G$13)</f>
        <v>Izabel Maria Barbosa de Albuquerque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4"/>
    </row>
    <row r="56" spans="1:19" s="3" customFormat="1" ht="13.5" customHeight="1">
      <c r="A56" s="396" t="str">
        <f>IF('[1]p22'!$A$346&lt;&gt;0,'[1]p22'!$A$346,"")</f>
        <v>Coordenadora do Projeto Prodocência - Programa de Consolidação das Licenciaturas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7"/>
      <c r="R56" s="35">
        <f>IF('[1]p22'!$J$346&lt;&gt;0,'[1]p22'!$J$346,"")</f>
        <v>39662</v>
      </c>
      <c r="S56" s="35">
        <f>IF('[1]p22'!$K$346&lt;&gt;0,'[1]p22'!$K$346,"")</f>
        <v>40514</v>
      </c>
    </row>
    <row r="57" spans="1:19" s="10" customFormat="1" ht="12.75">
      <c r="A57" s="404"/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</row>
    <row r="58" spans="1:19" s="45" customFormat="1" ht="13.5" customHeight="1">
      <c r="A58" s="382" t="str">
        <f>T('[1]p24'!$C$13:$G$13)</f>
        <v>Jaime Alves Barbosa Sobrinho</v>
      </c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4"/>
    </row>
    <row r="59" spans="1:19" s="3" customFormat="1" ht="13.5" customHeight="1">
      <c r="A59" s="396" t="str">
        <f>IF('[1]p24'!$A$346&lt;&gt;0,'[1]p24'!$A$346,"")</f>
        <v>Tutorda aluna Tamiris Rodrigues da Silva (Bach. Mat./Diurno)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7"/>
      <c r="R59" s="35">
        <f>IF('[1]p24'!$J$346&lt;&gt;0,'[1]p24'!$J$346,"")</f>
        <v>39995</v>
      </c>
      <c r="S59" s="35">
        <f>IF('[1]p24'!$K$346&lt;&gt;0,'[1]p24'!$K$346,"")</f>
      </c>
    </row>
    <row r="60" spans="1:19" s="3" customFormat="1" ht="13.5" customHeight="1">
      <c r="A60" s="396" t="str">
        <f>IF('[1]p24'!$A$348&lt;&gt;0,'[1]p24'!$A$348,"")</f>
        <v>Tutor do aluno Ramon da Silva Albuquerque (Bach. Mat./Diurno)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7"/>
      <c r="R60" s="35">
        <f>IF('[1]p24'!$J$348&lt;&gt;0,'[1]p24'!$J$348,"")</f>
        <v>39995</v>
      </c>
      <c r="S60" s="35">
        <f>IF('[1]p24'!$K$348&lt;&gt;0,'[1]p24'!$K$348,"")</f>
      </c>
    </row>
    <row r="61" spans="1:19" s="3" customFormat="1" ht="13.5" customHeight="1">
      <c r="A61" s="396" t="str">
        <f>IF('[1]p24'!$A$349&lt;&gt;0,'[1]p24'!$A$349,"")</f>
        <v>Tutor do aluno Tiago do Nascimento Batista (Lic. Mat./Noite)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7"/>
      <c r="R61" s="35">
        <f>IF('[1]p24'!$J$349&lt;&gt;0,'[1]p24'!$J$349,"")</f>
        <v>39995</v>
      </c>
      <c r="S61" s="35">
        <f>IF('[1]p24'!$K$349&lt;&gt;0,'[1]p24'!$K$349,"")</f>
      </c>
    </row>
    <row r="62" spans="1:19" s="3" customFormat="1" ht="13.5" customHeight="1">
      <c r="A62" s="396" t="str">
        <f>IF('[1]p24'!$A$350&lt;&gt;0,'[1]p24'!$A$350,"")</f>
        <v>Tutor da aluna Lydiane de Lima Gomes (Lic. Mat./Noite)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7"/>
      <c r="R62" s="35">
        <f>IF('[1]p24'!$J$350&lt;&gt;0,'[1]p24'!$J$350,"")</f>
        <v>39995</v>
      </c>
      <c r="S62" s="35">
        <f>IF('[1]p24'!$K$350&lt;&gt;0,'[1]p24'!$K$350,"")</f>
      </c>
    </row>
    <row r="63" spans="1:19" s="10" customFormat="1" ht="12.75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</row>
    <row r="64" spans="1:19" s="45" customFormat="1" ht="13.5" customHeight="1">
      <c r="A64" s="382" t="str">
        <f>T('[1]p26'!$C$13:$G$13)</f>
        <v>Jesualdo Gomes das Chagas</v>
      </c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4"/>
    </row>
    <row r="65" spans="1:19" s="3" customFormat="1" ht="13.5" customHeight="1">
      <c r="A65" s="396" t="str">
        <f>IF('[1]p26'!$A$346&lt;&gt;0,'[1]p26'!$A$346,"")</f>
        <v>Participação de reuniões departamentais e de equipes de disciplina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7"/>
      <c r="R65" s="35">
        <f>IF('[1]p26'!$J$346&lt;&gt;0,'[1]p26'!$J$346,"")</f>
      </c>
      <c r="S65" s="35">
        <f>IF('[1]p26'!$K$346&lt;&gt;0,'[1]p26'!$K$346,"")</f>
      </c>
    </row>
    <row r="66" spans="1:19" s="3" customFormat="1" ht="13.5" customHeight="1">
      <c r="A66" s="396" t="str">
        <f>IF('[1]p26'!$A$347&lt;&gt;0,'[1]p26'!$A$347,"")</f>
        <v>Elaboração de provas de Matemática para o vestibular (Etapa 2)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7"/>
      <c r="R66" s="35">
        <f>IF('[1]p26'!$J$347&lt;&gt;0,'[1]p26'!$J$347,"")</f>
      </c>
      <c r="S66" s="35">
        <f>IF('[1]p26'!$K$347&lt;&gt;0,'[1]p26'!$K$347,"")</f>
      </c>
    </row>
    <row r="67" spans="1:19" s="3" customFormat="1" ht="13.5" customHeight="1">
      <c r="A67" s="396" t="str">
        <f>IF('[1]p26'!$A$348&lt;&gt;0,'[1]p26'!$A$348,"")</f>
        <v>Correção das questões discussivas do vestibular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7"/>
      <c r="R67" s="35">
        <f>IF('[1]p26'!$J$348&lt;&gt;0,'[1]p26'!$J$348,"")</f>
      </c>
      <c r="S67" s="35">
        <f>IF('[1]p26'!$K$348&lt;&gt;0,'[1]p26'!$K$348,"")</f>
      </c>
    </row>
    <row r="68" spans="1:19" s="3" customFormat="1" ht="13.5" customHeight="1">
      <c r="A68" s="396" t="str">
        <f>IF('[1]p26'!$A$349&lt;&gt;0,'[1]p26'!$A$349,"")</f>
        <v>Elaboração de provas e concurso  da prefeiturade Caturité (COMPROV)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7"/>
      <c r="R68" s="35">
        <f>IF('[1]p26'!$J$349&lt;&gt;0,'[1]p26'!$J$349,"")</f>
      </c>
      <c r="S68" s="35">
        <f>IF('[1]p26'!$K$349&lt;&gt;0,'[1]p26'!$K$349,"")</f>
      </c>
    </row>
    <row r="69" spans="1:19" s="10" customFormat="1" ht="12.75">
      <c r="A69" s="404"/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45" customFormat="1" ht="13.5" customHeight="1">
      <c r="A70" s="382" t="str">
        <f>T('[1]p27'!$C$13:$G$13)</f>
        <v>José de Arimatéia Fernandes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4"/>
    </row>
    <row r="71" spans="1:19" s="3" customFormat="1" ht="13.5" customHeight="1">
      <c r="A71" s="396" t="str">
        <f>IF('[1]p27'!$A$346&lt;&gt;0,'[1]p27'!$A$346,"")</f>
        <v>Presidente de Mesa nas eleições para a Diretoria do CCT/UFCG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7"/>
      <c r="R71" s="35">
        <f>IF('[1]p27'!$J$346&lt;&gt;0,'[1]p27'!$J$346,"")</f>
        <v>40092</v>
      </c>
      <c r="S71" s="35">
        <f>IF('[1]p27'!$K$346&lt;&gt;0,'[1]p27'!$K$346,"")</f>
        <v>40092</v>
      </c>
    </row>
    <row r="72" spans="1:19" s="10" customFormat="1" ht="12.75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</row>
    <row r="73" spans="1:19" s="45" customFormat="1" ht="13.5" customHeight="1">
      <c r="A73" s="382" t="str">
        <f>T('[1]p29'!$C$13:$G$13)</f>
        <v>Joseilson Raimundo de Lima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4"/>
    </row>
    <row r="74" spans="1:19" s="3" customFormat="1" ht="13.5" customHeight="1">
      <c r="A74" s="396" t="str">
        <f>IF('[1]p29'!$A$346&lt;&gt;0,'[1]p29'!$A$346,"")</f>
        <v>Processos de dispensas de disciplinas.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7"/>
      <c r="R74" s="35">
        <f>IF('[1]p29'!$J$346&lt;&gt;0,'[1]p29'!$J$346,"")</f>
      </c>
      <c r="S74" s="35">
        <f>IF('[1]p29'!$K$346&lt;&gt;0,'[1]p29'!$K$346,"")</f>
      </c>
    </row>
    <row r="75" spans="1:19" s="3" customFormat="1" ht="13.5" customHeight="1">
      <c r="A75" s="396" t="str">
        <f>IF('[1]p29'!$A$347&lt;&gt;0,'[1]p29'!$A$347,"")</f>
        <v>Estudo Individual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7"/>
      <c r="R75" s="35">
        <f>IF('[1]p29'!$J$347&lt;&gt;0,'[1]p29'!$J$347,"")</f>
      </c>
      <c r="S75" s="35">
        <f>IF('[1]p29'!$K$347&lt;&gt;0,'[1]p29'!$K$347,"")</f>
      </c>
    </row>
    <row r="76" spans="1:19" s="10" customFormat="1" ht="12.75">
      <c r="A76" s="404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</row>
    <row r="77" spans="1:19" s="45" customFormat="1" ht="13.5" customHeight="1">
      <c r="A77" s="382" t="str">
        <f>T('[1]p30'!$C$13:$G$13)</f>
        <v>José Lindomberg Possiano Barreiro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4"/>
    </row>
    <row r="78" spans="1:19" s="3" customFormat="1" ht="13.5" customHeight="1">
      <c r="A78" s="396" t="str">
        <f>IF('[1]p30'!$A$346&lt;&gt;0,'[1]p30'!$A$346,"")</f>
        <v>Parecer em processos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7"/>
      <c r="R78" s="35">
        <f>IF('[1]p30'!$J$346&lt;&gt;0,'[1]p30'!$J$346,"")</f>
      </c>
      <c r="S78" s="35">
        <f>IF('[1]p30'!$K$346&lt;&gt;0,'[1]p30'!$K$346,"")</f>
      </c>
    </row>
    <row r="79" spans="1:19" s="10" customFormat="1" ht="12.75">
      <c r="A79" s="404"/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</row>
    <row r="80" spans="1:19" s="45" customFormat="1" ht="13.5" customHeight="1">
      <c r="A80" s="382" t="str">
        <f>T('[1]p31'!$C$13:$G$13)</f>
        <v>José Luiz Neto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4"/>
    </row>
    <row r="81" spans="1:19" s="3" customFormat="1" ht="13.5" customHeight="1">
      <c r="A81" s="396" t="str">
        <f>IF('[1]p31'!$A$346&lt;&gt;0,'[1]p31'!$A$346,"")</f>
        <v>Recepção aos alunos novatos do CCT, CEEI, CTRN/UFCG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7"/>
      <c r="R81" s="35">
        <f>IF('[1]p31'!$J$346&lt;&gt;0,'[1]p31'!$J$346,"")</f>
        <v>40049</v>
      </c>
      <c r="S81" s="35">
        <f>IF('[1]p31'!$K$346&lt;&gt;0,'[1]p31'!$K$346,"")</f>
        <v>40049</v>
      </c>
    </row>
    <row r="82" spans="1:19" s="3" customFormat="1" ht="13.5" customHeight="1">
      <c r="A82" s="396" t="str">
        <f>IF('[1]p31'!$A$347&lt;&gt;0,'[1]p31'!$A$347,"")</f>
        <v>I Encontro dos Coordenadores Institucionais do PIBID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7"/>
      <c r="R82" s="35">
        <f>IF('[1]p31'!$J$347&lt;&gt;0,'[1]p31'!$J$347,"")</f>
        <v>40114</v>
      </c>
      <c r="S82" s="35">
        <f>IF('[1]p31'!$K$347&lt;&gt;0,'[1]p31'!$K$347,"")</f>
        <v>40115</v>
      </c>
    </row>
    <row r="83" spans="1:19" s="10" customFormat="1" ht="12.75">
      <c r="A83" s="404"/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</row>
    <row r="84" spans="1:19" s="45" customFormat="1" ht="13.5" customHeight="1">
      <c r="A84" s="382" t="str">
        <f>T('[1]p32'!$C$13:$G$13)</f>
        <v>Luiz Antônio da Silva Medeiros</v>
      </c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4"/>
    </row>
    <row r="85" spans="1:19" s="3" customFormat="1" ht="13.5" customHeight="1">
      <c r="A85" s="396" t="str">
        <f>IF('[1]p32'!$A$346&lt;&gt;0,'[1]p32'!$A$346,"")</f>
        <v>Comissao Organizadora da V Semana de Matematica do CCT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7"/>
      <c r="R85" s="35">
        <f>IF('[1]p32'!$J$346&lt;&gt;0,'[1]p32'!$J$346,"")</f>
        <v>39821</v>
      </c>
      <c r="S85" s="35" t="str">
        <f>IF('[1]p32'!$K$346&lt;&gt;0,'[1]p32'!$K$346,"")</f>
        <v>30/11/09</v>
      </c>
    </row>
    <row r="86" spans="1:19" s="10" customFormat="1" ht="12.75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</row>
    <row r="87" spans="1:19" s="45" customFormat="1" ht="13.5" customHeight="1">
      <c r="A87" s="382" t="str">
        <f>T('[1]p33'!$C$13:$G$13)</f>
        <v>Luiz Mendes Albuquerque Neto</v>
      </c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4"/>
    </row>
    <row r="88" spans="1:19" s="3" customFormat="1" ht="13.5" customHeight="1">
      <c r="A88" s="396" t="str">
        <f>IF('[1]p33'!$A$346&lt;&gt;0,'[1]p33'!$A$346,"")</f>
        <v>Reuniões da Unidade Acadêmica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7"/>
      <c r="R88" s="35">
        <f>IF('[1]p33'!$J$346&lt;&gt;0,'[1]p33'!$J$346,"")</f>
      </c>
      <c r="S88" s="35">
        <f>IF('[1]p33'!$K$346&lt;&gt;0,'[1]p33'!$K$346,"")</f>
      </c>
    </row>
    <row r="89" spans="1:19" s="10" customFormat="1" ht="12.75">
      <c r="A89" s="404"/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</row>
    <row r="90" spans="1:19" s="45" customFormat="1" ht="13.5" customHeight="1">
      <c r="A90" s="382" t="str">
        <f>T('[1]p34'!$C$13:$G$13)</f>
        <v>Marcelo Carvalho Ferreira</v>
      </c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4"/>
    </row>
    <row r="91" spans="1:19" s="3" customFormat="1" ht="13.5" customHeight="1">
      <c r="A91" s="396" t="str">
        <f>IF('[1]p34'!$A$346&lt;&gt;0,'[1]p34'!$A$346,"")</f>
        <v>Relator de alguns processos de solicitação de dispensa de disciplina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7"/>
      <c r="R91" s="35">
        <f>IF('[1]p34'!$J$346&lt;&gt;0,'[1]p34'!$J$346,"")</f>
      </c>
      <c r="S91" s="35">
        <f>IF('[1]p34'!$K$346&lt;&gt;0,'[1]p34'!$K$346,"")</f>
      </c>
    </row>
    <row r="92" spans="1:19" s="3" customFormat="1" ht="13.5" customHeight="1">
      <c r="A92" s="396" t="str">
        <f>IF('[1]p34'!$A$347&lt;&gt;0,'[1]p34'!$A$347,"")</f>
        <v>Membro de mesa receptora de votos no processo eleitoral para eleição dos coordenadores da Administração Executiva Colegiada da UAME 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7"/>
      <c r="R92" s="35">
        <f>IF('[1]p34'!$J$347&lt;&gt;0,'[1]p34'!$J$347,"")</f>
        <v>40136</v>
      </c>
      <c r="S92" s="35">
        <f>IF('[1]p34'!$K$347&lt;&gt;0,'[1]p34'!$K$347,"")</f>
        <v>40136</v>
      </c>
    </row>
    <row r="93" spans="1:19" s="10" customFormat="1" ht="12.75">
      <c r="A93" s="404"/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</row>
    <row r="94" spans="1:19" s="45" customFormat="1" ht="13.5" customHeight="1">
      <c r="A94" s="382" t="str">
        <f>T('[1]p35'!$C$13:$G$13)</f>
        <v>Marco Aurélio Soares Souto</v>
      </c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4"/>
    </row>
    <row r="95" spans="1:19" s="3" customFormat="1" ht="13.5" customHeight="1">
      <c r="A95" s="396" t="str">
        <f>IF('[1]p35'!$A$346&lt;&gt;0,'[1]p35'!$A$346,"")</f>
        <v>Part. no Progr. Interdepartamental de Tec. em Petr. e Gás  ANP/PRH-25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7"/>
      <c r="R95" s="35">
        <f>IF('[1]p35'!$J$346&lt;&gt;0,'[1]p35'!$J$346,"")</f>
        <v>37288</v>
      </c>
      <c r="S95" s="35">
        <f>IF('[1]p35'!$K$346&lt;&gt;0,'[1]p35'!$K$346,"")</f>
      </c>
    </row>
    <row r="96" spans="1:19" s="10" customFormat="1" ht="12.75">
      <c r="A96" s="404"/>
      <c r="B96" s="404"/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</row>
    <row r="97" spans="1:19" s="45" customFormat="1" ht="13.5" customHeight="1">
      <c r="A97" s="382" t="str">
        <f>T('[1]p36'!$C$13:$G$13)</f>
        <v>Michelli Karinne Barros da Silva</v>
      </c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4"/>
    </row>
    <row r="98" spans="1:19" s="3" customFormat="1" ht="13.5" customHeight="1">
      <c r="A98" s="396" t="str">
        <f>IF('[1]p36'!$A$346&lt;&gt;0,'[1]p36'!$A$346,"")</f>
        <v>Participação da comissão de elaboração do PPC do curso de Estatística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7"/>
      <c r="R98" s="35">
        <f>IF('[1]p36'!$J$346&lt;&gt;0,'[1]p36'!$J$346,"")</f>
        <v>39650</v>
      </c>
      <c r="S98" s="35">
        <f>IF('[1]p36'!$K$346&lt;&gt;0,'[1]p36'!$K$346,"")</f>
      </c>
    </row>
    <row r="99" spans="1:19" s="10" customFormat="1" ht="12.75">
      <c r="A99" s="404"/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</row>
    <row r="100" spans="1:19" s="45" customFormat="1" ht="13.5" customHeight="1">
      <c r="A100" s="382" t="str">
        <f>T('[1]p37'!$C$13:$G$13)</f>
        <v>Miriam Costa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4"/>
    </row>
    <row r="101" spans="1:19" s="3" customFormat="1" ht="13.5" customHeight="1">
      <c r="A101" s="396" t="str">
        <f>IF('[1]p37'!$A$346&lt;&gt;0,'[1]p37'!$A$346,"")</f>
        <v>Assembleias Departamental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7"/>
      <c r="R101" s="35">
        <f>IF('[1]p37'!$J$346&lt;&gt;0,'[1]p37'!$J$346,"")</f>
      </c>
      <c r="S101" s="35">
        <f>IF('[1]p37'!$K$346&lt;&gt;0,'[1]p37'!$K$346,"")</f>
      </c>
    </row>
    <row r="102" spans="1:19" s="3" customFormat="1" ht="13.5" customHeight="1">
      <c r="A102" s="396" t="str">
        <f>IF('[1]p37'!$A$347&lt;&gt;0,'[1]p37'!$A$347,"")</f>
        <v>Parecer em Processos de Dispensa e/ou Equivalencias de Disciplina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7"/>
      <c r="R102" s="35">
        <f>IF('[1]p37'!$J$347&lt;&gt;0,'[1]p37'!$J$347,"")</f>
      </c>
      <c r="S102" s="35">
        <f>IF('[1]p37'!$K$347&lt;&gt;0,'[1]p37'!$K$347,"")</f>
      </c>
    </row>
    <row r="103" spans="1:19" s="3" customFormat="1" ht="13.5" customHeight="1">
      <c r="A103" s="396" t="str">
        <f>IF('[1]p37'!$A$348&lt;&gt;0,'[1]p37'!$A$348,"")</f>
        <v>V Semana da Matematica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7"/>
      <c r="R103" s="35">
        <f>IF('[1]p37'!$J$348&lt;&gt;0,'[1]p37'!$J$348,"")</f>
      </c>
      <c r="S103" s="35">
        <f>IF('[1]p37'!$K$348&lt;&gt;0,'[1]p37'!$K$348,"")</f>
      </c>
    </row>
    <row r="104" spans="1:19" s="10" customFormat="1" ht="12.75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</row>
    <row r="105" spans="1:19" s="45" customFormat="1" ht="13.5" customHeight="1">
      <c r="A105" s="382" t="str">
        <f>T('[1]p38'!$C$13:$G$13)</f>
        <v>Patrícia Batista Leal</v>
      </c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4"/>
    </row>
    <row r="106" spans="1:19" s="3" customFormat="1" ht="13.5" customHeight="1">
      <c r="A106" s="396" t="str">
        <f>IF('[1]p38'!$A$346&lt;&gt;0,'[1]p38'!$A$346,"")</f>
        <v>Participação da Comissão de elaboração do PPC do Curso Estatística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7"/>
      <c r="R106" s="35">
        <f>IF('[1]p38'!$J$346&lt;&gt;0,'[1]p38'!$J$346,"")</f>
        <v>39650</v>
      </c>
      <c r="S106" s="35">
        <f>IF('[1]p38'!$K$346&lt;&gt;0,'[1]p38'!$K$346,"")</f>
      </c>
    </row>
    <row r="107" spans="1:19" s="10" customFormat="1" ht="12.75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</row>
    <row r="108" spans="1:19" s="45" customFormat="1" ht="13.5" customHeight="1">
      <c r="A108" s="382" t="str">
        <f>T('[1]p39'!$C$13:$G$13)</f>
        <v>Rosana Marques da Silva</v>
      </c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4"/>
    </row>
    <row r="109" spans="1:19" s="3" customFormat="1" ht="13.5" customHeight="1">
      <c r="A109" s="396" t="str">
        <f>IF('[1]p39'!$A$346&lt;&gt;0,'[1]p39'!$A$346,"")</f>
        <v>Comissao Organizadora da 5 semana de matematica do CCT</v>
      </c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7"/>
      <c r="R109" s="35">
        <f>IF('[1]p39'!$J$346&lt;&gt;0,'[1]p39'!$J$346,"")</f>
        <v>39821</v>
      </c>
      <c r="S109" s="35" t="str">
        <f>IF('[1]p39'!$K$346&lt;&gt;0,'[1]p39'!$K$346,"")</f>
        <v>30/11/09</v>
      </c>
    </row>
    <row r="110" spans="1:19" s="10" customFormat="1" ht="12.75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</row>
    <row r="111" spans="1:19" s="45" customFormat="1" ht="13.5" customHeight="1">
      <c r="A111" s="382" t="str">
        <f>T('[1]p42'!$C$13:$G$13)</f>
        <v>Severino Horácio da Silva</v>
      </c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4"/>
    </row>
    <row r="112" spans="1:19" s="3" customFormat="1" ht="13.5" customHeight="1">
      <c r="A112" s="396" t="str">
        <f>IF('[1]p42'!$A$348&lt;&gt;0,'[1]p42'!$A$348,"")</f>
        <v>Seminário Interno (O Estudo dos Espaços L^{p(x)}  )</v>
      </c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7"/>
      <c r="R112" s="35">
        <f>IF('[1]p42'!$J$348&lt;&gt;0,'[1]p42'!$J$348,"")</f>
        <v>40035</v>
      </c>
      <c r="S112" s="35">
        <f>IF('[1]p42'!$K$348&lt;&gt;0,'[1]p42'!$K$348,"")</f>
        <v>40165</v>
      </c>
    </row>
  </sheetData>
  <sheetProtection/>
  <mergeCells count="112">
    <mergeCell ref="A58:S58"/>
    <mergeCell ref="A59:Q59"/>
    <mergeCell ref="A57:S57"/>
    <mergeCell ref="A55:S55"/>
    <mergeCell ref="A56:Q56"/>
    <mergeCell ref="A54:S54"/>
    <mergeCell ref="A41:S41"/>
    <mergeCell ref="A40:S40"/>
    <mergeCell ref="A112:Q112"/>
    <mergeCell ref="A110:S110"/>
    <mergeCell ref="A111:S111"/>
    <mergeCell ref="A107:S107"/>
    <mergeCell ref="A108:S108"/>
    <mergeCell ref="A109:Q109"/>
    <mergeCell ref="A105:S105"/>
    <mergeCell ref="A106:Q106"/>
    <mergeCell ref="A104:S104"/>
    <mergeCell ref="A101:Q101"/>
    <mergeCell ref="A102:Q102"/>
    <mergeCell ref="A103:Q103"/>
    <mergeCell ref="A100:S100"/>
    <mergeCell ref="A99:S99"/>
    <mergeCell ref="A96:S96"/>
    <mergeCell ref="A97:S97"/>
    <mergeCell ref="A98:Q98"/>
    <mergeCell ref="A94:S94"/>
    <mergeCell ref="A95:Q95"/>
    <mergeCell ref="A93:S93"/>
    <mergeCell ref="A91:Q91"/>
    <mergeCell ref="A92:Q92"/>
    <mergeCell ref="A89:S89"/>
    <mergeCell ref="A90:S90"/>
    <mergeCell ref="A86:S86"/>
    <mergeCell ref="A87:S87"/>
    <mergeCell ref="A88:Q88"/>
    <mergeCell ref="A83:S83"/>
    <mergeCell ref="A84:S84"/>
    <mergeCell ref="A85:Q85"/>
    <mergeCell ref="A80:S80"/>
    <mergeCell ref="A81:Q81"/>
    <mergeCell ref="A82:Q82"/>
    <mergeCell ref="A79:S79"/>
    <mergeCell ref="A78:Q78"/>
    <mergeCell ref="A76:S76"/>
    <mergeCell ref="A77:S77"/>
    <mergeCell ref="A75:Q75"/>
    <mergeCell ref="A72:S72"/>
    <mergeCell ref="A73:S73"/>
    <mergeCell ref="A74:Q74"/>
    <mergeCell ref="A70:S70"/>
    <mergeCell ref="A71:Q71"/>
    <mergeCell ref="A69:S69"/>
    <mergeCell ref="A65:Q65"/>
    <mergeCell ref="A66:Q66"/>
    <mergeCell ref="A67:Q67"/>
    <mergeCell ref="A68:Q68"/>
    <mergeCell ref="A63:S63"/>
    <mergeCell ref="A64:S64"/>
    <mergeCell ref="A60:Q60"/>
    <mergeCell ref="A61:Q61"/>
    <mergeCell ref="A62:Q62"/>
    <mergeCell ref="A53:Q53"/>
    <mergeCell ref="A51:S51"/>
    <mergeCell ref="A52:S52"/>
    <mergeCell ref="A48:S48"/>
    <mergeCell ref="A49:S49"/>
    <mergeCell ref="A50:Q50"/>
    <mergeCell ref="A46:S46"/>
    <mergeCell ref="A47:Q47"/>
    <mergeCell ref="A45:S45"/>
    <mergeCell ref="A42:Q42"/>
    <mergeCell ref="A43:Q43"/>
    <mergeCell ref="A44:Q44"/>
    <mergeCell ref="A36:Q36"/>
    <mergeCell ref="A37:Q37"/>
    <mergeCell ref="A38:Q38"/>
    <mergeCell ref="A39:Q39"/>
    <mergeCell ref="A33:Q33"/>
    <mergeCell ref="A34:S34"/>
    <mergeCell ref="A35:S35"/>
    <mergeCell ref="A32:Q32"/>
    <mergeCell ref="A29:S29"/>
    <mergeCell ref="A30:S30"/>
    <mergeCell ref="A31:Q31"/>
    <mergeCell ref="A26:S26"/>
    <mergeCell ref="A27:S27"/>
    <mergeCell ref="A28:Q28"/>
    <mergeCell ref="A24:Q24"/>
    <mergeCell ref="A25:Q25"/>
    <mergeCell ref="A22:S22"/>
    <mergeCell ref="A23:S23"/>
    <mergeCell ref="A20:Q20"/>
    <mergeCell ref="A21:Q21"/>
    <mergeCell ref="A17:S17"/>
    <mergeCell ref="A18:S18"/>
    <mergeCell ref="A19:Q19"/>
    <mergeCell ref="A15:S15"/>
    <mergeCell ref="A16:Q16"/>
    <mergeCell ref="A14:S14"/>
    <mergeCell ref="A13:Q13"/>
    <mergeCell ref="A9:S9"/>
    <mergeCell ref="A10:S10"/>
    <mergeCell ref="A11:Q11"/>
    <mergeCell ref="A12:Q12"/>
    <mergeCell ref="A8:Q8"/>
    <mergeCell ref="A4:S5"/>
    <mergeCell ref="A7:S7"/>
    <mergeCell ref="A1:S1"/>
    <mergeCell ref="A2:S2"/>
    <mergeCell ref="A3:E3"/>
    <mergeCell ref="F3:Q3"/>
    <mergeCell ref="A6:Q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51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 t="s">
        <v>77</v>
      </c>
      <c r="R3" s="378"/>
      <c r="S3" s="2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00" t="s">
        <v>12</v>
      </c>
      <c r="B6" s="401"/>
      <c r="C6" s="401"/>
      <c r="D6" s="401"/>
      <c r="E6" s="402"/>
      <c r="F6" s="400" t="s">
        <v>24</v>
      </c>
      <c r="G6" s="401"/>
      <c r="H6" s="401"/>
      <c r="I6" s="401"/>
      <c r="J6" s="401"/>
      <c r="K6" s="401"/>
      <c r="L6" s="401"/>
      <c r="M6" s="402"/>
      <c r="N6" s="400" t="s">
        <v>17</v>
      </c>
      <c r="O6" s="401"/>
      <c r="P6" s="401"/>
      <c r="Q6" s="402"/>
      <c r="R6" s="33" t="s">
        <v>19</v>
      </c>
      <c r="S6" s="30" t="s">
        <v>25</v>
      </c>
    </row>
    <row r="7" spans="1:19" s="45" customFormat="1" ht="13.5" customHeight="1">
      <c r="A7" s="405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</row>
    <row r="8" spans="1:19" s="45" customFormat="1" ht="13.5" customHeight="1">
      <c r="A8" s="382" t="str">
        <f>T('[1]p1'!$C$13:$G$13)</f>
        <v>Alciônio Saldanha de Oliveira</v>
      </c>
      <c r="B8" s="383"/>
      <c r="C8" s="383"/>
      <c r="D8" s="383"/>
      <c r="E8" s="383"/>
      <c r="F8" s="384"/>
      <c r="G8" s="390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</row>
    <row r="9" spans="1:19" s="45" customFormat="1" ht="13.5" customHeight="1">
      <c r="A9" s="396" t="str">
        <f>IF('[1]p1'!$A$324&lt;&gt;0,'[1]p1'!$A$324,"")</f>
        <v>Graduação em Matemática</v>
      </c>
      <c r="B9" s="386"/>
      <c r="C9" s="386"/>
      <c r="D9" s="386"/>
      <c r="E9" s="387"/>
      <c r="F9" s="396" t="str">
        <f>IF('[1]p1'!$B$325&lt;&gt;0,'[1]p1'!$B$325,"")</f>
        <v>Participação em Colegiado de Curso como membro titular, exceto membro nato</v>
      </c>
      <c r="G9" s="386"/>
      <c r="H9" s="386"/>
      <c r="I9" s="386"/>
      <c r="J9" s="386"/>
      <c r="K9" s="386"/>
      <c r="L9" s="386"/>
      <c r="M9" s="387"/>
      <c r="N9" s="396" t="str">
        <f>IF('[1]p1'!$H$324&lt;&gt;0,'[1]p1'!$H$324,"")</f>
        <v>Port./UAME/007/2007</v>
      </c>
      <c r="O9" s="386"/>
      <c r="P9" s="386"/>
      <c r="Q9" s="387"/>
      <c r="R9" s="35">
        <f>IF('[1]p1'!$J$324&lt;&gt;0,'[1]p1'!$J$324,"")</f>
        <v>39198</v>
      </c>
      <c r="S9" s="35">
        <f>IF('[1]p1'!$K$324&lt;&gt;0,'[1]p1'!$K$324,"")</f>
      </c>
    </row>
    <row r="10" spans="1:19" s="45" customFormat="1" ht="13.5" customHeight="1">
      <c r="A10" s="396" t="str">
        <f>IF('[1]p1'!$A$328&lt;&gt;0,'[1]p1'!$A$328,"")</f>
        <v>Graduação em Engenharia Química</v>
      </c>
      <c r="B10" s="386"/>
      <c r="C10" s="386"/>
      <c r="D10" s="386"/>
      <c r="E10" s="387"/>
      <c r="F10" s="396" t="str">
        <f>IF('[1]p1'!$B$329&lt;&gt;0,'[1]p1'!$B$329,"")</f>
        <v>Participação em Colegiado de Curso como membro suplente</v>
      </c>
      <c r="G10" s="386"/>
      <c r="H10" s="386"/>
      <c r="I10" s="386"/>
      <c r="J10" s="386"/>
      <c r="K10" s="386"/>
      <c r="L10" s="386"/>
      <c r="M10" s="387"/>
      <c r="N10" s="396" t="str">
        <f>IF('[1]p1'!$H$328&lt;&gt;0,'[1]p1'!$H$328,"")</f>
        <v>Port./UAME/012/2009</v>
      </c>
      <c r="O10" s="386"/>
      <c r="P10" s="386"/>
      <c r="Q10" s="387"/>
      <c r="R10" s="35">
        <f>IF('[1]p1'!$J$328&lt;&gt;0,'[1]p1'!$J$328,"")</f>
        <v>39917</v>
      </c>
      <c r="S10" s="35">
        <f>IF('[1]p1'!$K$328&lt;&gt;0,'[1]p1'!$K$328,"")</f>
      </c>
    </row>
    <row r="11" spans="1:19" s="3" customFormat="1" ht="13.5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19" s="45" customFormat="1" ht="13.5" customHeight="1">
      <c r="A12" s="382" t="str">
        <f>T('[1]p4'!$C$13:$G$13)</f>
        <v>Amauri Araújo Cruz</v>
      </c>
      <c r="B12" s="383"/>
      <c r="C12" s="383"/>
      <c r="D12" s="383"/>
      <c r="E12" s="383"/>
      <c r="F12" s="384"/>
      <c r="G12" s="390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</row>
    <row r="13" spans="1:19" s="45" customFormat="1" ht="13.5" customHeight="1">
      <c r="A13" s="396" t="str">
        <f>IF('[1]p4'!$A$324&lt;&gt;0,'[1]p4'!$A$324,"")</f>
        <v>Graduação em Engenharia Civil</v>
      </c>
      <c r="B13" s="386"/>
      <c r="C13" s="386"/>
      <c r="D13" s="386"/>
      <c r="E13" s="387"/>
      <c r="F13" s="396" t="str">
        <f>IF('[1]p4'!$B$325&lt;&gt;0,'[1]p4'!$B$325,"")</f>
        <v>Participação em Colegiado de Curso como membro titular, exceto membro nato</v>
      </c>
      <c r="G13" s="386"/>
      <c r="H13" s="386"/>
      <c r="I13" s="386"/>
      <c r="J13" s="386"/>
      <c r="K13" s="386"/>
      <c r="L13" s="386"/>
      <c r="M13" s="387"/>
      <c r="N13" s="396" t="str">
        <f>IF('[1]p4'!$H$324&lt;&gt;0,'[1]p4'!$H$324,"")</f>
        <v>Port./UAME/013/2009</v>
      </c>
      <c r="O13" s="386"/>
      <c r="P13" s="386"/>
      <c r="Q13" s="387"/>
      <c r="R13" s="35">
        <f>IF('[1]p4'!$J$324&lt;&gt;0,'[1]p4'!$J$324,"")</f>
      </c>
      <c r="S13" s="35">
        <f>IF('[1]p4'!$K$324&lt;&gt;0,'[1]p4'!$K$324,"")</f>
      </c>
    </row>
    <row r="14" spans="1:19" s="45" customFormat="1" ht="13.5" customHeight="1">
      <c r="A14" s="396" t="str">
        <f>IF('[1]p4'!$A$328&lt;&gt;0,'[1]p4'!$A$328,"")</f>
        <v>Graduação em Engenharia Agrícola</v>
      </c>
      <c r="B14" s="386"/>
      <c r="C14" s="386"/>
      <c r="D14" s="386"/>
      <c r="E14" s="387"/>
      <c r="F14" s="396" t="str">
        <f>IF('[1]p4'!$B$329&lt;&gt;0,'[1]p4'!$B$329,"")</f>
        <v>Participação em Colegiado de Curso como membro suplente</v>
      </c>
      <c r="G14" s="386"/>
      <c r="H14" s="386"/>
      <c r="I14" s="386"/>
      <c r="J14" s="386"/>
      <c r="K14" s="386"/>
      <c r="L14" s="386"/>
      <c r="M14" s="387"/>
      <c r="N14" s="396" t="str">
        <f>IF('[1]p4'!$H$328&lt;&gt;0,'[1]p4'!$H$328,"")</f>
        <v>Port./UAME/014/2009</v>
      </c>
      <c r="O14" s="386"/>
      <c r="P14" s="386"/>
      <c r="Q14" s="387"/>
      <c r="R14" s="35">
        <f>IF('[1]p4'!$J$328&lt;&gt;0,'[1]p4'!$J$328,"")</f>
      </c>
      <c r="S14" s="35">
        <f>IF('[1]p4'!$K$328&lt;&gt;0,'[1]p4'!$K$328,"")</f>
      </c>
    </row>
    <row r="15" spans="1:19" s="3" customFormat="1" ht="13.5" customHeight="1">
      <c r="A15" s="407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</row>
    <row r="16" spans="1:19" s="45" customFormat="1" ht="13.5" customHeight="1">
      <c r="A16" s="382" t="str">
        <f>T('[1]p8'!$C$13:$G$13)</f>
        <v>Antônio Pereira Brandão Júnior</v>
      </c>
      <c r="B16" s="383"/>
      <c r="C16" s="383"/>
      <c r="D16" s="383"/>
      <c r="E16" s="383"/>
      <c r="F16" s="384"/>
      <c r="G16" s="390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</row>
    <row r="17" spans="1:19" s="45" customFormat="1" ht="13.5" customHeight="1">
      <c r="A17" s="396" t="str">
        <f>IF('[1]p8'!$A$324&lt;&gt;0,'[1]p8'!$A$324,"")</f>
        <v>Graduação em Engenharia Agrícola</v>
      </c>
      <c r="B17" s="386"/>
      <c r="C17" s="386"/>
      <c r="D17" s="386"/>
      <c r="E17" s="387"/>
      <c r="F17" s="396" t="str">
        <f>IF('[1]p8'!$B$325&lt;&gt;0,'[1]p8'!$B$325,"")</f>
        <v>Participação em Colegiado de Curso como membro titular, exceto membro nato</v>
      </c>
      <c r="G17" s="386"/>
      <c r="H17" s="386"/>
      <c r="I17" s="386"/>
      <c r="J17" s="386"/>
      <c r="K17" s="386"/>
      <c r="L17" s="386"/>
      <c r="M17" s="387"/>
      <c r="N17" s="396" t="str">
        <f>IF('[1]p8'!$H$324&lt;&gt;0,'[1]p8'!$H$324,"")</f>
        <v>Port./UAME/014/2009</v>
      </c>
      <c r="O17" s="386"/>
      <c r="P17" s="386"/>
      <c r="Q17" s="387"/>
      <c r="R17" s="35">
        <f>IF('[1]p8'!$J$324&lt;&gt;0,'[1]p8'!$J$324,"")</f>
        <v>39917</v>
      </c>
      <c r="S17" s="35">
        <f>IF('[1]p8'!$K$324&lt;&gt;0,'[1]p8'!$K$324,"")</f>
      </c>
    </row>
    <row r="18" spans="1:19" s="45" customFormat="1" ht="13.5" customHeight="1">
      <c r="A18" s="396" t="str">
        <f>IF('[1]p8'!$A$328&lt;&gt;0,'[1]p8'!$A$328,"")</f>
        <v>Pós-graduação em Matemática</v>
      </c>
      <c r="B18" s="386"/>
      <c r="C18" s="386"/>
      <c r="D18" s="386"/>
      <c r="E18" s="387"/>
      <c r="F18" s="396" t="str">
        <f>IF('[1]p8'!$B$329&lt;&gt;0,'[1]p8'!$B$329,"")</f>
        <v>Participação em conselhos superiores como membro titular, exceto membro nato</v>
      </c>
      <c r="G18" s="386"/>
      <c r="H18" s="386"/>
      <c r="I18" s="386"/>
      <c r="J18" s="386"/>
      <c r="K18" s="386"/>
      <c r="L18" s="386"/>
      <c r="M18" s="387"/>
      <c r="N18" s="396" t="str">
        <f>IF('[1]p8'!$H$328&lt;&gt;0,'[1]p8'!$H$328,"")</f>
        <v>Port./UAME/39/2009</v>
      </c>
      <c r="O18" s="386"/>
      <c r="P18" s="386"/>
      <c r="Q18" s="387"/>
      <c r="R18" s="35">
        <f>IF('[1]p8'!$J$328&lt;&gt;0,'[1]p8'!$J$328,"")</f>
        <v>39982</v>
      </c>
      <c r="S18" s="35">
        <f>IF('[1]p8'!$K$328&lt;&gt;0,'[1]p8'!$K$328,"")</f>
      </c>
    </row>
    <row r="19" spans="1:19" s="3" customFormat="1" ht="13.5" customHeight="1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1:19" s="45" customFormat="1" ht="13.5" customHeight="1">
      <c r="A20" s="382" t="str">
        <f>T('[1]p13'!$C$13:$G$13)</f>
        <v>Daniel Cordeiro de Morais Filho</v>
      </c>
      <c r="B20" s="383"/>
      <c r="C20" s="383"/>
      <c r="D20" s="383"/>
      <c r="E20" s="383"/>
      <c r="F20" s="384"/>
      <c r="G20" s="390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</row>
    <row r="21" spans="1:19" s="45" customFormat="1" ht="13.5" customHeight="1">
      <c r="A21" s="396" t="str">
        <f>IF('[1]p13'!$A$324&lt;&gt;0,'[1]p13'!$A$324,"")</f>
        <v>Graduação em Matemática </v>
      </c>
      <c r="B21" s="386"/>
      <c r="C21" s="386"/>
      <c r="D21" s="386"/>
      <c r="E21" s="387"/>
      <c r="F21" s="396" t="str">
        <f>IF('[1]p13'!$B$325&lt;&gt;0,'[1]p13'!$B$325,"")</f>
        <v>Participação em Colegiado de Curso como membro titular, exceto membro nato</v>
      </c>
      <c r="G21" s="386"/>
      <c r="H21" s="386"/>
      <c r="I21" s="386"/>
      <c r="J21" s="386"/>
      <c r="K21" s="386"/>
      <c r="L21" s="386"/>
      <c r="M21" s="387"/>
      <c r="N21" s="396" t="str">
        <f>IF('[1]p13'!$H$324&lt;&gt;0,'[1]p13'!$H$324,"")</f>
        <v>Port./UAME/023/2007</v>
      </c>
      <c r="O21" s="386"/>
      <c r="P21" s="386"/>
      <c r="Q21" s="387"/>
      <c r="R21" s="35">
        <f>IF('[1]p13'!$J$324&lt;&gt;0,'[1]p13'!$J$324,"")</f>
        <v>39198</v>
      </c>
      <c r="S21" s="35">
        <f>IF('[1]p13'!$K$324&lt;&gt;0,'[1]p13'!$K$324,"")</f>
      </c>
    </row>
    <row r="22" spans="1:19" s="45" customFormat="1" ht="13.5" customHeight="1">
      <c r="A22" s="396" t="str">
        <f>IF('[1]p13'!$A$328&lt;&gt;0,'[1]p13'!$A$328,"")</f>
        <v>Pós-Graduação em Matemática</v>
      </c>
      <c r="B22" s="386"/>
      <c r="C22" s="386"/>
      <c r="D22" s="386"/>
      <c r="E22" s="387"/>
      <c r="F22" s="396" t="str">
        <f>IF('[1]p13'!$B$329&lt;&gt;0,'[1]p13'!$B$329,"")</f>
        <v>Participação em Colegiado de Curso como membro suplente</v>
      </c>
      <c r="G22" s="386"/>
      <c r="H22" s="386"/>
      <c r="I22" s="386"/>
      <c r="J22" s="386"/>
      <c r="K22" s="386"/>
      <c r="L22" s="386"/>
      <c r="M22" s="387"/>
      <c r="N22" s="396" t="str">
        <f>IF('[1]p13'!$H$328&lt;&gt;0,'[1]p13'!$H$328,"")</f>
        <v>Port./UMAE/026/2007</v>
      </c>
      <c r="O22" s="386"/>
      <c r="P22" s="386"/>
      <c r="Q22" s="387"/>
      <c r="R22" s="35">
        <f>IF('[1]p13'!$J$328&lt;&gt;0,'[1]p13'!$J$328,"")</f>
        <v>39209</v>
      </c>
      <c r="S22" s="35">
        <f>IF('[1]p13'!$K$328&lt;&gt;0,'[1]p13'!$K$328,"")</f>
      </c>
    </row>
    <row r="23" spans="1:19" s="3" customFormat="1" ht="13.5" customHeight="1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</row>
    <row r="24" spans="1:19" s="45" customFormat="1" ht="13.5" customHeight="1">
      <c r="A24" s="382" t="str">
        <f>T('[1]p16'!$C$13:$G$13)</f>
        <v>Fernanda Ester Camillo Camargo</v>
      </c>
      <c r="B24" s="383"/>
      <c r="C24" s="383"/>
      <c r="D24" s="383"/>
      <c r="E24" s="383"/>
      <c r="F24" s="384"/>
      <c r="G24" s="390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</row>
    <row r="25" spans="1:19" s="45" customFormat="1" ht="13.5" customHeight="1">
      <c r="A25" s="396" t="str">
        <f>IF('[1]p16'!$A$324&lt;&gt;0,'[1]p16'!$A$324,"")</f>
        <v>Pós-Graduação em Matemática</v>
      </c>
      <c r="B25" s="386"/>
      <c r="C25" s="386"/>
      <c r="D25" s="386"/>
      <c r="E25" s="387"/>
      <c r="F25" s="396" t="str">
        <f>IF('[1]p16'!$B$325&lt;&gt;0,'[1]p16'!$B$325,"")</f>
        <v>Participação em Colegiado de Curso como membro suplente</v>
      </c>
      <c r="G25" s="386"/>
      <c r="H25" s="386"/>
      <c r="I25" s="386"/>
      <c r="J25" s="386"/>
      <c r="K25" s="386"/>
      <c r="L25" s="386"/>
      <c r="M25" s="387"/>
      <c r="N25" s="396" t="str">
        <f>IF('[1]p16'!$H$324&lt;&gt;0,'[1]p16'!$H$324,"")</f>
        <v>Port./UAME/CCT/UFCG/044/2009</v>
      </c>
      <c r="O25" s="386"/>
      <c r="P25" s="386"/>
      <c r="Q25" s="387"/>
      <c r="R25" s="35">
        <f>IF('[1]p16'!$J$324&lt;&gt;0,'[1]p16'!$J$324,"")</f>
        <v>39982</v>
      </c>
      <c r="S25" s="35">
        <f>IF('[1]p16'!$K$324&lt;&gt;0,'[1]p16'!$K$324,"")</f>
      </c>
    </row>
    <row r="26" spans="1:19" s="3" customFormat="1" ht="13.5" customHeight="1">
      <c r="A26" s="407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</row>
    <row r="27" spans="1:19" s="45" customFormat="1" ht="13.5" customHeight="1">
      <c r="A27" s="382" t="str">
        <f>T('[1]p17'!$C$13:$G$13)</f>
        <v>Florence Ayres Campello de Oliveira</v>
      </c>
      <c r="B27" s="383"/>
      <c r="C27" s="383"/>
      <c r="D27" s="383"/>
      <c r="E27" s="383"/>
      <c r="F27" s="384"/>
      <c r="G27" s="390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</row>
    <row r="28" spans="1:19" s="45" customFormat="1" ht="13.5" customHeight="1">
      <c r="A28" s="396" t="str">
        <f>IF('[1]p17'!$A$324&lt;&gt;0,'[1]p17'!$A$324,"")</f>
        <v>Graduação em Engenharia Química</v>
      </c>
      <c r="B28" s="386"/>
      <c r="C28" s="386"/>
      <c r="D28" s="386"/>
      <c r="E28" s="387"/>
      <c r="F28" s="396" t="str">
        <f>IF('[1]p17'!$B$325&lt;&gt;0,'[1]p17'!$B$325,"")</f>
        <v>Participação em Colegiado de Curso como membro titular, exceto membro nato</v>
      </c>
      <c r="G28" s="386"/>
      <c r="H28" s="386"/>
      <c r="I28" s="386"/>
      <c r="J28" s="386"/>
      <c r="K28" s="386"/>
      <c r="L28" s="386"/>
      <c r="M28" s="387"/>
      <c r="N28" s="396" t="str">
        <f>IF('[1]p17'!$H$324&lt;&gt;0,'[1]p17'!$H$324,"")</f>
        <v>Port./UAME/012/2009</v>
      </c>
      <c r="O28" s="386"/>
      <c r="P28" s="386"/>
      <c r="Q28" s="387"/>
      <c r="R28" s="35">
        <f>IF('[1]p17'!$J$324&lt;&gt;0,'[1]p17'!$J$324,"")</f>
        <v>39917</v>
      </c>
      <c r="S28" s="35">
        <f>IF('[1]p17'!$K$324&lt;&gt;0,'[1]p17'!$K$324,"")</f>
      </c>
    </row>
    <row r="29" spans="1:19" s="45" customFormat="1" ht="13.5" customHeight="1">
      <c r="A29" s="396" t="str">
        <f>IF('[1]p17'!$A$328&lt;&gt;0,'[1]p17'!$A$328,"")</f>
        <v>Graduação em Desenho Industrial</v>
      </c>
      <c r="B29" s="386"/>
      <c r="C29" s="386"/>
      <c r="D29" s="386"/>
      <c r="E29" s="387"/>
      <c r="F29" s="396" t="str">
        <f>IF('[1]p17'!$B$329&lt;&gt;0,'[1]p17'!$B$329,"")</f>
        <v>Participação em Colegiado de Curso como membro suplente</v>
      </c>
      <c r="G29" s="386"/>
      <c r="H29" s="386"/>
      <c r="I29" s="386"/>
      <c r="J29" s="386"/>
      <c r="K29" s="386"/>
      <c r="L29" s="386"/>
      <c r="M29" s="387"/>
      <c r="N29" s="396" t="str">
        <f>IF('[1]p17'!$H$328&lt;&gt;0,'[1]p17'!$H$328,"")</f>
        <v>Port./UAME/016/2009</v>
      </c>
      <c r="O29" s="386"/>
      <c r="P29" s="386"/>
      <c r="Q29" s="387"/>
      <c r="R29" s="35">
        <f>IF('[1]p17'!$J$328&lt;&gt;0,'[1]p17'!$J$328,"")</f>
      </c>
      <c r="S29" s="35">
        <f>IF('[1]p17'!$K$328&lt;&gt;0,'[1]p17'!$K$328,"")</f>
      </c>
    </row>
    <row r="30" spans="1:19" s="3" customFormat="1" ht="13.5" customHeight="1">
      <c r="A30" s="407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</row>
    <row r="31" spans="1:19" s="45" customFormat="1" ht="13.5" customHeight="1">
      <c r="A31" s="382" t="str">
        <f>T('[1]p18'!$C$13:$G$13)</f>
        <v>Francisco Antônio Morais de Souza</v>
      </c>
      <c r="B31" s="383"/>
      <c r="C31" s="383"/>
      <c r="D31" s="383"/>
      <c r="E31" s="383"/>
      <c r="F31" s="384"/>
      <c r="G31" s="390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</row>
    <row r="32" spans="1:19" s="45" customFormat="1" ht="13.5" customHeight="1">
      <c r="A32" s="396" t="str">
        <f>IF('[1]p18'!$A$324&lt;&gt;0,'[1]p18'!$A$324,"")</f>
        <v>Graduação em Engenharia de Materiais</v>
      </c>
      <c r="B32" s="386"/>
      <c r="C32" s="386"/>
      <c r="D32" s="386"/>
      <c r="E32" s="387"/>
      <c r="F32" s="396" t="str">
        <f>IF('[1]p18'!$B$325&lt;&gt;0,'[1]p18'!$B$325,"")</f>
        <v>Participação em conselhos superiores como membro titular, exceto membro nato</v>
      </c>
      <c r="G32" s="386"/>
      <c r="H32" s="386"/>
      <c r="I32" s="386"/>
      <c r="J32" s="386"/>
      <c r="K32" s="386"/>
      <c r="L32" s="386"/>
      <c r="M32" s="387"/>
      <c r="N32" s="396" t="str">
        <f>IF('[1]p18'!$H$324&lt;&gt;0,'[1]p18'!$H$324,"")</f>
        <v>Port./DCCT/024/2006</v>
      </c>
      <c r="O32" s="386"/>
      <c r="P32" s="386"/>
      <c r="Q32" s="387"/>
      <c r="R32" s="35">
        <f>IF('[1]p18'!$J$324&lt;&gt;0,'[1]p18'!$J$324,"")</f>
        <v>38803</v>
      </c>
      <c r="S32" s="35">
        <f>IF('[1]p18'!$K$324&lt;&gt;0,'[1]p18'!$K$324,"")</f>
      </c>
    </row>
    <row r="33" spans="1:19" s="3" customFormat="1" ht="13.5" customHeight="1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</row>
    <row r="34" spans="1:19" s="45" customFormat="1" ht="13.5" customHeight="1">
      <c r="A34" s="382" t="str">
        <f>T('[1]p19'!$C$13:$G$13)</f>
        <v>Francisco Júlio Sobreira de A. Corrêa</v>
      </c>
      <c r="B34" s="383"/>
      <c r="C34" s="383"/>
      <c r="D34" s="383"/>
      <c r="E34" s="383"/>
      <c r="F34" s="384"/>
      <c r="G34" s="390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</row>
    <row r="35" spans="1:19" s="45" customFormat="1" ht="13.5" customHeight="1">
      <c r="A35" s="396" t="str">
        <f>IF('[1]p19'!$A$324&lt;&gt;0,'[1]p19'!$A$324,"")</f>
        <v>Pos Graduacao em Matematica</v>
      </c>
      <c r="B35" s="386"/>
      <c r="C35" s="386"/>
      <c r="D35" s="386"/>
      <c r="E35" s="387"/>
      <c r="F35" s="396" t="str">
        <f>IF('[1]p19'!$B$325&lt;&gt;0,'[1]p19'!$B$325,"")</f>
        <v>Participação em Colegiado de Curso como membro titular, exceto membro nato</v>
      </c>
      <c r="G35" s="386"/>
      <c r="H35" s="386"/>
      <c r="I35" s="386"/>
      <c r="J35" s="386"/>
      <c r="K35" s="386"/>
      <c r="L35" s="386"/>
      <c r="M35" s="387"/>
      <c r="N35" s="396">
        <f>IF('[1]p19'!$H$324&lt;&gt;0,'[1]p19'!$H$324,"")</f>
      </c>
      <c r="O35" s="386"/>
      <c r="P35" s="386"/>
      <c r="Q35" s="387"/>
      <c r="R35" s="35">
        <f>IF('[1]p19'!$J$324&lt;&gt;0,'[1]p19'!$J$324,"")</f>
        <v>39822</v>
      </c>
      <c r="S35" s="35" t="str">
        <f>IF('[1]p19'!$K$324&lt;&gt;0,'[1]p19'!$K$324,"")</f>
        <v>31/12/10</v>
      </c>
    </row>
    <row r="36" spans="1:19" s="3" customFormat="1" ht="13.5" customHeight="1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</row>
    <row r="37" spans="1:19" s="45" customFormat="1" ht="13.5" customHeight="1">
      <c r="A37" s="382" t="str">
        <f>T('[1]p20'!$C$13:$G$13)</f>
        <v>Gilberto da Silva Matos</v>
      </c>
      <c r="B37" s="383"/>
      <c r="C37" s="383"/>
      <c r="D37" s="383"/>
      <c r="E37" s="383"/>
      <c r="F37" s="384"/>
      <c r="G37" s="390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</row>
    <row r="38" spans="1:19" s="45" customFormat="1" ht="13.5" customHeight="1">
      <c r="A38" s="396" t="str">
        <f>IF('[1]p20'!$A$324&lt;&gt;0,'[1]p20'!$A$324,"")</f>
        <v>Graduação em  ciência da computação</v>
      </c>
      <c r="B38" s="386"/>
      <c r="C38" s="386"/>
      <c r="D38" s="386"/>
      <c r="E38" s="387"/>
      <c r="F38" s="396" t="str">
        <f>IF('[1]p20'!$B$325&lt;&gt;0,'[1]p20'!$B$325,"")</f>
        <v>Participação em Colegiado de Curso como membro titular, exceto membro nato</v>
      </c>
      <c r="G38" s="386"/>
      <c r="H38" s="386"/>
      <c r="I38" s="386"/>
      <c r="J38" s="386"/>
      <c r="K38" s="386"/>
      <c r="L38" s="386"/>
      <c r="M38" s="387"/>
      <c r="N38" s="396" t="str">
        <f>IF('[1]p20'!$H$324&lt;&gt;0,'[1]p20'!$H$324,"")</f>
        <v>Port. 012/2008/UAME/CCT/UFCG</v>
      </c>
      <c r="O38" s="386"/>
      <c r="P38" s="386"/>
      <c r="Q38" s="387"/>
      <c r="R38" s="35">
        <f>IF('[1]p20'!$J$324&lt;&gt;0,'[1]p20'!$J$324,"")</f>
        <v>39567</v>
      </c>
      <c r="S38" s="35">
        <f>IF('[1]p20'!$K$324&lt;&gt;0,'[1]p20'!$K$324,"")</f>
        <v>40297</v>
      </c>
    </row>
    <row r="39" spans="1:19" s="45" customFormat="1" ht="13.5" customHeight="1">
      <c r="A39" s="396">
        <f>IF('[1]p20'!$A$328&lt;&gt;0,'[1]p20'!$A$328,"")</f>
      </c>
      <c r="B39" s="386"/>
      <c r="C39" s="386"/>
      <c r="D39" s="386"/>
      <c r="E39" s="387"/>
      <c r="F39" s="396">
        <f>IF('[1]p20'!$B$329&lt;&gt;0,'[1]p20'!$B$329,"")</f>
      </c>
      <c r="G39" s="386"/>
      <c r="H39" s="386"/>
      <c r="I39" s="386"/>
      <c r="J39" s="386"/>
      <c r="K39" s="386"/>
      <c r="L39" s="386"/>
      <c r="M39" s="387"/>
      <c r="N39" s="396">
        <f>IF('[1]p20'!$H$328&lt;&gt;0,'[1]p20'!$H$328,"")</f>
      </c>
      <c r="O39" s="386"/>
      <c r="P39" s="386"/>
      <c r="Q39" s="387"/>
      <c r="R39" s="35">
        <f>IF('[1]p20'!$J$328&lt;&gt;0,'[1]p20'!$J$328,"")</f>
      </c>
      <c r="S39" s="35">
        <f>IF('[1]p20'!$K$328&lt;&gt;0,'[1]p20'!$K$328,"")</f>
      </c>
    </row>
    <row r="40" spans="1:19" s="3" customFormat="1" ht="13.5" customHeight="1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</row>
    <row r="41" spans="1:19" s="45" customFormat="1" ht="13.5" customHeight="1">
      <c r="A41" s="382" t="str">
        <f>T('[1]p22'!$C$13:$G$13)</f>
        <v>Izabel Maria Barbosa de Albuquerque</v>
      </c>
      <c r="B41" s="383"/>
      <c r="C41" s="383"/>
      <c r="D41" s="383"/>
      <c r="E41" s="383"/>
      <c r="F41" s="384"/>
      <c r="G41" s="390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</row>
    <row r="42" spans="1:19" s="45" customFormat="1" ht="13.5" customHeight="1">
      <c r="A42" s="396" t="str">
        <f>IF('[1]p22'!$A$324&lt;&gt;0,'[1]p22'!$A$324,"")</f>
        <v>Graduação em Economia</v>
      </c>
      <c r="B42" s="386"/>
      <c r="C42" s="386"/>
      <c r="D42" s="386"/>
      <c r="E42" s="387"/>
      <c r="F42" s="396" t="str">
        <f>IF('[1]p22'!$B$325&lt;&gt;0,'[1]p22'!$B$325,"")</f>
        <v>Participação em Colegiado de Curso como membro titular, exceto membro nato</v>
      </c>
      <c r="G42" s="386"/>
      <c r="H42" s="386"/>
      <c r="I42" s="386"/>
      <c r="J42" s="386"/>
      <c r="K42" s="386"/>
      <c r="L42" s="386"/>
      <c r="M42" s="387"/>
      <c r="N42" s="396" t="str">
        <f>IF('[1]p22'!$H$324&lt;&gt;0,'[1]p22'!$H$324,"")</f>
        <v>Port./UAME/017/2009</v>
      </c>
      <c r="O42" s="386"/>
      <c r="P42" s="386"/>
      <c r="Q42" s="387"/>
      <c r="R42" s="35">
        <f>IF('[1]p22'!$J$324&lt;&gt;0,'[1]p22'!$J$324,"")</f>
        <v>39910</v>
      </c>
      <c r="S42" s="35">
        <f>IF('[1]p22'!$K$324&lt;&gt;0,'[1]p22'!$K$324,"")</f>
      </c>
    </row>
    <row r="43" spans="1:19" s="45" customFormat="1" ht="13.5" customHeight="1">
      <c r="A43" s="396" t="str">
        <f>IF('[1]p22'!$A$328&lt;&gt;0,'[1]p22'!$A$328,"")</f>
        <v>Graduação em Administração</v>
      </c>
      <c r="B43" s="386"/>
      <c r="C43" s="386"/>
      <c r="D43" s="386"/>
      <c r="E43" s="387"/>
      <c r="F43" s="396" t="str">
        <f>IF('[1]p22'!$B$329&lt;&gt;0,'[1]p22'!$B$329,"")</f>
        <v>Participação em Colegiado de Curso como membro suplente</v>
      </c>
      <c r="G43" s="386"/>
      <c r="H43" s="386"/>
      <c r="I43" s="386"/>
      <c r="J43" s="386"/>
      <c r="K43" s="386"/>
      <c r="L43" s="386"/>
      <c r="M43" s="387"/>
      <c r="N43" s="396" t="str">
        <f>IF('[1]p22'!$H$328&lt;&gt;0,'[1]p22'!$H$328,"")</f>
        <v>Port./UAME/021/2009</v>
      </c>
      <c r="O43" s="386"/>
      <c r="P43" s="386"/>
      <c r="Q43" s="387"/>
      <c r="R43" s="35">
        <f>IF('[1]p22'!$J$328&lt;&gt;0,'[1]p22'!$J$328,"")</f>
        <v>39910</v>
      </c>
      <c r="S43" s="35">
        <f>IF('[1]p22'!$K$328&lt;&gt;0,'[1]p22'!$K$328,"")</f>
      </c>
    </row>
    <row r="44" spans="1:19" s="45" customFormat="1" ht="13.5" customHeight="1">
      <c r="A44" s="396">
        <f>IF('[1]p22'!$A$332&lt;&gt;0,'[1]p22'!$A$332,"")</f>
      </c>
      <c r="B44" s="386"/>
      <c r="C44" s="386"/>
      <c r="D44" s="386"/>
      <c r="E44" s="387"/>
      <c r="F44" s="396" t="str">
        <f>IF('[1]p22'!$B$333&lt;&gt;0,'[1]p22'!$B$333,"")</f>
        <v>Participação em conselhos e foruns de políticas públicas repreentando a UFCG (ato do Reitor)</v>
      </c>
      <c r="G44" s="386"/>
      <c r="H44" s="386"/>
      <c r="I44" s="386"/>
      <c r="J44" s="386"/>
      <c r="K44" s="386"/>
      <c r="L44" s="386"/>
      <c r="M44" s="387"/>
      <c r="N44" s="396" t="str">
        <f>IF('[1]p22'!$H$332&lt;&gt;0,'[1]p22'!$H$332,"")</f>
        <v>Of. 124/R/GR/UFCG</v>
      </c>
      <c r="O44" s="386"/>
      <c r="P44" s="386"/>
      <c r="Q44" s="387"/>
      <c r="R44" s="35">
        <f>IF('[1]p22'!$J$332&lt;&gt;0,'[1]p22'!$J$332,"")</f>
        <v>40000</v>
      </c>
      <c r="S44" s="35">
        <f>IF('[1]p22'!$K$332&lt;&gt;0,'[1]p22'!$K$332,"")</f>
        <v>41461</v>
      </c>
    </row>
    <row r="45" spans="1:19" s="3" customFormat="1" ht="13.5" customHeight="1">
      <c r="A45" s="407"/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</row>
    <row r="46" spans="1:19" s="45" customFormat="1" ht="13.5" customHeight="1">
      <c r="A46" s="382" t="str">
        <f>T('[1]p24'!$C$13:$G$13)</f>
        <v>Jaime Alves Barbosa Sobrinho</v>
      </c>
      <c r="B46" s="383"/>
      <c r="C46" s="383"/>
      <c r="D46" s="383"/>
      <c r="E46" s="383"/>
      <c r="F46" s="384"/>
      <c r="G46" s="390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</row>
    <row r="47" spans="1:19" s="45" customFormat="1" ht="13.5" customHeight="1">
      <c r="A47" s="396" t="str">
        <f>IF('[1]p24'!$A$324&lt;&gt;0,'[1]p24'!$A$324,"")</f>
        <v>Representante do CCT na Câmara de Gestão Administrativa-Financeira</v>
      </c>
      <c r="B47" s="386"/>
      <c r="C47" s="386"/>
      <c r="D47" s="386"/>
      <c r="E47" s="387"/>
      <c r="F47" s="396" t="str">
        <f>IF('[1]p24'!$B$325&lt;&gt;0,'[1]p24'!$B$325,"")</f>
        <v>Participação em conselhos superiores como membro titular, exceto membro nato</v>
      </c>
      <c r="G47" s="386"/>
      <c r="H47" s="386"/>
      <c r="I47" s="386"/>
      <c r="J47" s="386"/>
      <c r="K47" s="386"/>
      <c r="L47" s="386"/>
      <c r="M47" s="387"/>
      <c r="N47" s="396" t="str">
        <f>IF('[1]p24'!$H$324&lt;&gt;0,'[1]p24'!$H$324,"")</f>
        <v>DCCT/N. 067/2008</v>
      </c>
      <c r="O47" s="386"/>
      <c r="P47" s="386"/>
      <c r="Q47" s="387"/>
      <c r="R47" s="35">
        <f>IF('[1]p24'!$J$324&lt;&gt;0,'[1]p24'!$J$324,"")</f>
        <v>39612</v>
      </c>
      <c r="S47" s="35">
        <f>IF('[1]p24'!$K$324&lt;&gt;0,'[1]p24'!$K$324,"")</f>
        <v>40341</v>
      </c>
    </row>
    <row r="48" spans="1:19" s="45" customFormat="1" ht="13.5" customHeight="1">
      <c r="A48" s="396" t="str">
        <f>IF('[1]p24'!$A$328&lt;&gt;0,'[1]p24'!$A$328,"")</f>
        <v>Representante da CSGAF no Colegiado Pleno do CONSUNI</v>
      </c>
      <c r="B48" s="386"/>
      <c r="C48" s="386"/>
      <c r="D48" s="386"/>
      <c r="E48" s="387"/>
      <c r="F48" s="396" t="str">
        <f>IF('[1]p24'!$B$329&lt;&gt;0,'[1]p24'!$B$329,"")</f>
        <v>Participação em conselhos superiores como suplente</v>
      </c>
      <c r="G48" s="386"/>
      <c r="H48" s="386"/>
      <c r="I48" s="386"/>
      <c r="J48" s="386"/>
      <c r="K48" s="386"/>
      <c r="L48" s="386"/>
      <c r="M48" s="387"/>
      <c r="N48" s="396">
        <f>IF('[1]p24'!$H$328&lt;&gt;0,'[1]p24'!$H$328,"")</f>
      </c>
      <c r="O48" s="386"/>
      <c r="P48" s="386"/>
      <c r="Q48" s="387"/>
      <c r="R48" s="35">
        <f>IF('[1]p24'!$J$328&lt;&gt;0,'[1]p24'!$J$328,"")</f>
        <v>38838</v>
      </c>
      <c r="S48" s="35">
        <f>IF('[1]p24'!$K$328&lt;&gt;0,'[1]p24'!$K$328,"")</f>
        <v>40341</v>
      </c>
    </row>
    <row r="49" spans="1:19" s="3" customFormat="1" ht="13.5" customHeight="1">
      <c r="A49" s="407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</row>
    <row r="50" spans="1:19" s="45" customFormat="1" ht="13.5" customHeight="1">
      <c r="A50" s="382" t="str">
        <f>T('[1]p26'!$C$13:$G$13)</f>
        <v>Jesualdo Gomes das Chagas</v>
      </c>
      <c r="B50" s="383"/>
      <c r="C50" s="383"/>
      <c r="D50" s="383"/>
      <c r="E50" s="383"/>
      <c r="F50" s="384"/>
      <c r="G50" s="390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</row>
    <row r="51" spans="1:19" s="45" customFormat="1" ht="13.5" customHeight="1">
      <c r="A51" s="396" t="str">
        <f>IF('[1]p26'!$A$324&lt;&gt;0,'[1]p26'!$A$324,"")</f>
        <v>Graduação em Engenharia de Materias</v>
      </c>
      <c r="B51" s="386"/>
      <c r="C51" s="386"/>
      <c r="D51" s="386"/>
      <c r="E51" s="387"/>
      <c r="F51" s="396" t="str">
        <f>IF('[1]p26'!$B$325&lt;&gt;0,'[1]p26'!$B$325,"")</f>
        <v>Participação em Colegiado de Curso como membro titular, exceto membro nato</v>
      </c>
      <c r="G51" s="386"/>
      <c r="H51" s="386"/>
      <c r="I51" s="386"/>
      <c r="J51" s="386"/>
      <c r="K51" s="386"/>
      <c r="L51" s="386"/>
      <c r="M51" s="387"/>
      <c r="N51" s="396" t="str">
        <f>IF('[1]p26'!$H$324&lt;&gt;0,'[1]p26'!$H$324,"")</f>
        <v>Port./UAME/022/2009</v>
      </c>
      <c r="O51" s="386"/>
      <c r="P51" s="386"/>
      <c r="Q51" s="387"/>
      <c r="R51" s="35">
        <f>IF('[1]p26'!$J$324&lt;&gt;0,'[1]p26'!$J$324,"")</f>
        <v>39917</v>
      </c>
      <c r="S51" s="35">
        <f>IF('[1]p26'!$K$324&lt;&gt;0,'[1]p26'!$K$324,"")</f>
      </c>
    </row>
    <row r="52" spans="1:19" s="45" customFormat="1" ht="13.5" customHeight="1">
      <c r="A52" s="396" t="str">
        <f>IF('[1]p26'!$A$328&lt;&gt;0,'[1]p26'!$A$328,"")</f>
        <v>Graduação em Engenharia Mecânica</v>
      </c>
      <c r="B52" s="386"/>
      <c r="C52" s="386"/>
      <c r="D52" s="386"/>
      <c r="E52" s="387"/>
      <c r="F52" s="396" t="str">
        <f>IF('[1]p26'!$B$329&lt;&gt;0,'[1]p26'!$B$329,"")</f>
        <v>Participação em Colegiado de Curso como membro suplente</v>
      </c>
      <c r="G52" s="386"/>
      <c r="H52" s="386"/>
      <c r="I52" s="386"/>
      <c r="J52" s="386"/>
      <c r="K52" s="386"/>
      <c r="L52" s="386"/>
      <c r="M52" s="387"/>
      <c r="N52" s="396" t="str">
        <f>IF('[1]p26'!$H$328&lt;&gt;0,'[1]p26'!$H$328,"")</f>
        <v>Port./UAME/023/2009</v>
      </c>
      <c r="O52" s="386"/>
      <c r="P52" s="386"/>
      <c r="Q52" s="387"/>
      <c r="R52" s="35">
        <f>IF('[1]p26'!$J$328&lt;&gt;0,'[1]p26'!$J$328,"")</f>
        <v>39917</v>
      </c>
      <c r="S52" s="35">
        <f>IF('[1]p26'!$K$328&lt;&gt;0,'[1]p26'!$K$328,"")</f>
      </c>
    </row>
    <row r="53" spans="1:19" s="3" customFormat="1" ht="13.5" customHeight="1">
      <c r="A53" s="407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</row>
    <row r="54" spans="1:19" s="45" customFormat="1" ht="13.5" customHeight="1">
      <c r="A54" s="382" t="str">
        <f>T('[1]p27'!$C$13:$G$13)</f>
        <v>José de Arimatéia Fernandes</v>
      </c>
      <c r="B54" s="383"/>
      <c r="C54" s="383"/>
      <c r="D54" s="383"/>
      <c r="E54" s="383"/>
      <c r="F54" s="384"/>
      <c r="G54" s="390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</row>
    <row r="55" spans="1:19" s="45" customFormat="1" ht="13.5" customHeight="1">
      <c r="A55" s="396" t="str">
        <f>IF('[1]p27'!$A$324&lt;&gt;0,'[1]p27'!$A$324,"")</f>
        <v>Pós-Graduação em Meteorologia</v>
      </c>
      <c r="B55" s="386"/>
      <c r="C55" s="386"/>
      <c r="D55" s="386"/>
      <c r="E55" s="387"/>
      <c r="F55" s="396" t="str">
        <f>IF('[1]p27'!$B$325&lt;&gt;0,'[1]p27'!$B$325,"")</f>
        <v>Participação em Colegiado de Curso como membro titular, exceto membro nato</v>
      </c>
      <c r="G55" s="386"/>
      <c r="H55" s="386"/>
      <c r="I55" s="386"/>
      <c r="J55" s="386"/>
      <c r="K55" s="386"/>
      <c r="L55" s="386"/>
      <c r="M55" s="387"/>
      <c r="N55" s="396" t="str">
        <f>IF('[1]p27'!$H$324&lt;&gt;0,'[1]p27'!$H$324,"")</f>
        <v>Port./UAME/015/2009</v>
      </c>
      <c r="O55" s="386"/>
      <c r="P55" s="386"/>
      <c r="Q55" s="387"/>
      <c r="R55" s="35">
        <f>IF('[1]p27'!$J$324&lt;&gt;0,'[1]p27'!$J$324,"")</f>
        <v>39917</v>
      </c>
      <c r="S55" s="35">
        <f>IF('[1]p27'!$K$324&lt;&gt;0,'[1]p27'!$K$324,"")</f>
      </c>
    </row>
    <row r="56" spans="1:19" s="45" customFormat="1" ht="13.5" customHeight="1">
      <c r="A56" s="396" t="str">
        <f>IF('[1]p27'!$A$328&lt;&gt;0,'[1]p27'!$A$328,"")</f>
        <v>Graduação em Engenharia de Produção</v>
      </c>
      <c r="B56" s="386"/>
      <c r="C56" s="386"/>
      <c r="D56" s="386"/>
      <c r="E56" s="387"/>
      <c r="F56" s="396" t="str">
        <f>IF('[1]p27'!$B$329&lt;&gt;0,'[1]p27'!$B$329,"")</f>
        <v>Participação em Colegiado de Curso como membro suplente</v>
      </c>
      <c r="G56" s="386"/>
      <c r="H56" s="386"/>
      <c r="I56" s="386"/>
      <c r="J56" s="386"/>
      <c r="K56" s="386"/>
      <c r="L56" s="386"/>
      <c r="M56" s="387"/>
      <c r="N56" s="396" t="str">
        <f>IF('[1]p27'!$H$328&lt;&gt;0,'[1]p27'!$H$328,"")</f>
        <v>Port./UAME/024/2009</v>
      </c>
      <c r="O56" s="386"/>
      <c r="P56" s="386"/>
      <c r="Q56" s="387"/>
      <c r="R56" s="35">
        <f>IF('[1]p27'!$J$328&lt;&gt;0,'[1]p27'!$J$328,"")</f>
        <v>39198</v>
      </c>
      <c r="S56" s="35">
        <f>IF('[1]p27'!$K$328&lt;&gt;0,'[1]p27'!$K$328,"")</f>
      </c>
    </row>
    <row r="57" spans="1:19" s="3" customFormat="1" ht="13.5" customHeight="1">
      <c r="A57" s="407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</row>
    <row r="58" spans="1:19" s="45" customFormat="1" ht="13.5" customHeight="1">
      <c r="A58" s="382" t="str">
        <f>T('[1]p30'!$C$13:$G$13)</f>
        <v>José Lindomberg Possiano Barreiro</v>
      </c>
      <c r="B58" s="383"/>
      <c r="C58" s="383"/>
      <c r="D58" s="383"/>
      <c r="E58" s="383"/>
      <c r="F58" s="384"/>
      <c r="G58" s="390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</row>
    <row r="59" spans="1:19" s="45" customFormat="1" ht="13.5" customHeight="1">
      <c r="A59" s="396" t="str">
        <f>IF('[1]p30'!$A$324&lt;&gt;0,'[1]p30'!$A$324,"")</f>
        <v>Graduação em Desenho Industrial</v>
      </c>
      <c r="B59" s="386"/>
      <c r="C59" s="386"/>
      <c r="D59" s="386"/>
      <c r="E59" s="387"/>
      <c r="F59" s="396" t="str">
        <f>IF('[1]p30'!$B$325&lt;&gt;0,'[1]p30'!$B$325,"")</f>
        <v>Participação em Colegiado de Curso como membro titular, exceto membro nato</v>
      </c>
      <c r="G59" s="386"/>
      <c r="H59" s="386"/>
      <c r="I59" s="386"/>
      <c r="J59" s="386"/>
      <c r="K59" s="386"/>
      <c r="L59" s="386"/>
      <c r="M59" s="387"/>
      <c r="N59" s="396" t="str">
        <f>IF('[1]p30'!$H$324&lt;&gt;0,'[1]p30'!$H$324,"")</f>
        <v>Port./UAME/016/2009</v>
      </c>
      <c r="O59" s="386"/>
      <c r="P59" s="386"/>
      <c r="Q59" s="387"/>
      <c r="R59" s="35">
        <f>IF('[1]p30'!$J$324&lt;&gt;0,'[1]p30'!$J$324,"")</f>
      </c>
      <c r="S59" s="35">
        <f>IF('[1]p30'!$K$324&lt;&gt;0,'[1]p30'!$K$324,"")</f>
      </c>
    </row>
    <row r="60" spans="1:19" s="45" customFormat="1" ht="13.5" customHeight="1">
      <c r="A60" s="396" t="str">
        <f>IF('[1]p30'!$A$328&lt;&gt;0,'[1]p30'!$A$328,"")</f>
        <v>Graduação em Economia</v>
      </c>
      <c r="B60" s="386"/>
      <c r="C60" s="386"/>
      <c r="D60" s="386"/>
      <c r="E60" s="387"/>
      <c r="F60" s="396" t="str">
        <f>IF('[1]p30'!$B$329&lt;&gt;0,'[1]p30'!$B$329,"")</f>
        <v>Participação em Colegiado de Curso como membro suplente</v>
      </c>
      <c r="G60" s="386"/>
      <c r="H60" s="386"/>
      <c r="I60" s="386"/>
      <c r="J60" s="386"/>
      <c r="K60" s="386"/>
      <c r="L60" s="386"/>
      <c r="M60" s="387"/>
      <c r="N60" s="396" t="str">
        <f>IF('[1]p30'!$H$328&lt;&gt;0,'[1]p30'!$H$328,"")</f>
        <v>Port./UAME/017/2009</v>
      </c>
      <c r="O60" s="386"/>
      <c r="P60" s="386"/>
      <c r="Q60" s="387"/>
      <c r="R60" s="35">
        <f>IF('[1]p30'!$J$328&lt;&gt;0,'[1]p30'!$J$328,"")</f>
      </c>
      <c r="S60" s="35">
        <f>IF('[1]p30'!$K$328&lt;&gt;0,'[1]p30'!$K$328,"")</f>
      </c>
    </row>
    <row r="61" spans="1:19" s="3" customFormat="1" ht="13.5" customHeight="1">
      <c r="A61" s="407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</row>
    <row r="62" spans="1:19" s="45" customFormat="1" ht="13.5" customHeight="1">
      <c r="A62" s="382" t="str">
        <f>T('[1]p31'!$C$13:$G$13)</f>
        <v>José Luiz Neto</v>
      </c>
      <c r="B62" s="383"/>
      <c r="C62" s="383"/>
      <c r="D62" s="383"/>
      <c r="E62" s="383"/>
      <c r="F62" s="384"/>
      <c r="G62" s="390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</row>
    <row r="63" spans="1:19" s="45" customFormat="1" ht="13.5" customHeight="1">
      <c r="A63" s="396" t="str">
        <f>IF('[1]p31'!$A$324&lt;&gt;0,'[1]p31'!$A$324,"")</f>
        <v>Graduação em Meteorologia</v>
      </c>
      <c r="B63" s="386"/>
      <c r="C63" s="386"/>
      <c r="D63" s="386"/>
      <c r="E63" s="387"/>
      <c r="F63" s="396" t="str">
        <f>IF('[1]p31'!$B$325&lt;&gt;0,'[1]p31'!$B$325,"")</f>
        <v>Participação em Colegiado de Curso como membro titular, exceto membro nato</v>
      </c>
      <c r="G63" s="386"/>
      <c r="H63" s="386"/>
      <c r="I63" s="386"/>
      <c r="J63" s="386"/>
      <c r="K63" s="386"/>
      <c r="L63" s="386"/>
      <c r="M63" s="387"/>
      <c r="N63" s="396" t="str">
        <f>IF('[1]p31'!$H$324&lt;&gt;0,'[1]p31'!$H$324,"")</f>
        <v>Port./018/UAME/2009</v>
      </c>
      <c r="O63" s="386"/>
      <c r="P63" s="386"/>
      <c r="Q63" s="387"/>
      <c r="R63" s="35">
        <f>IF('[1]p31'!$J$324&lt;&gt;0,'[1]p31'!$J$324,"")</f>
        <v>39917</v>
      </c>
      <c r="S63" s="35">
        <f>IF('[1]p31'!$K$324&lt;&gt;0,'[1]p31'!$K$324,"")</f>
      </c>
    </row>
    <row r="64" spans="1:19" s="45" customFormat="1" ht="13.5" customHeight="1">
      <c r="A64" s="396" t="str">
        <f>IF('[1]p31'!$A$328&lt;&gt;0,'[1]p31'!$A$328,"")</f>
        <v>Graduação em Física</v>
      </c>
      <c r="B64" s="386"/>
      <c r="C64" s="386"/>
      <c r="D64" s="386"/>
      <c r="E64" s="387"/>
      <c r="F64" s="396" t="str">
        <f>IF('[1]p31'!$B$329&lt;&gt;0,'[1]p31'!$B$329,"")</f>
        <v>Participação em Colegiado de Curso como membro suplente</v>
      </c>
      <c r="G64" s="386"/>
      <c r="H64" s="386"/>
      <c r="I64" s="386"/>
      <c r="J64" s="386"/>
      <c r="K64" s="386"/>
      <c r="L64" s="386"/>
      <c r="M64" s="387"/>
      <c r="N64" s="396" t="str">
        <f>IF('[1]p31'!$H$328&lt;&gt;0,'[1]p31'!$H$328,"")</f>
        <v>Port./019/UAME/2009</v>
      </c>
      <c r="O64" s="386"/>
      <c r="P64" s="386"/>
      <c r="Q64" s="387"/>
      <c r="R64" s="35">
        <f>IF('[1]p31'!$J$328&lt;&gt;0,'[1]p31'!$J$328,"")</f>
        <v>39917</v>
      </c>
      <c r="S64" s="35">
        <f>IF('[1]p31'!$K$328&lt;&gt;0,'[1]p31'!$K$328,"")</f>
      </c>
    </row>
    <row r="65" spans="1:19" s="3" customFormat="1" ht="13.5" customHeight="1">
      <c r="A65" s="407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</row>
    <row r="66" spans="1:19" s="45" customFormat="1" ht="13.5" customHeight="1">
      <c r="A66" s="382" t="str">
        <f>T('[1]p32'!$C$13:$G$13)</f>
        <v>Luiz Antônio da Silva Medeiros</v>
      </c>
      <c r="B66" s="383"/>
      <c r="C66" s="383"/>
      <c r="D66" s="383"/>
      <c r="E66" s="383"/>
      <c r="F66" s="384"/>
      <c r="G66" s="390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</row>
    <row r="67" spans="1:19" s="45" customFormat="1" ht="13.5" customHeight="1">
      <c r="A67" s="396" t="str">
        <f>IF('[1]p32'!$A$324&lt;&gt;0,'[1]p32'!$A$324,"")</f>
        <v>Graduação em Administração</v>
      </c>
      <c r="B67" s="386"/>
      <c r="C67" s="386"/>
      <c r="D67" s="386"/>
      <c r="E67" s="387"/>
      <c r="F67" s="396" t="str">
        <f>IF('[1]p32'!$B$325&lt;&gt;0,'[1]p32'!$B$325,"")</f>
        <v>Participação em Colegiado de Curso como membro titular, exceto membro nato</v>
      </c>
      <c r="G67" s="386"/>
      <c r="H67" s="386"/>
      <c r="I67" s="386"/>
      <c r="J67" s="386"/>
      <c r="K67" s="386"/>
      <c r="L67" s="386"/>
      <c r="M67" s="387"/>
      <c r="N67" s="396" t="str">
        <f>IF('[1]p32'!$H$324&lt;&gt;0,'[1]p32'!$H$324,"")</f>
        <v>Port./UAME/021/2009</v>
      </c>
      <c r="O67" s="386"/>
      <c r="P67" s="386"/>
      <c r="Q67" s="387"/>
      <c r="R67" s="35">
        <f>IF('[1]p32'!$J$324&lt;&gt;0,'[1]p32'!$J$324,"")</f>
        <v>39910</v>
      </c>
      <c r="S67" s="35">
        <f>IF('[1]p32'!$K$324&lt;&gt;0,'[1]p32'!$K$324,"")</f>
      </c>
    </row>
    <row r="68" spans="1:19" s="3" customFormat="1" ht="13.5" customHeight="1">
      <c r="A68" s="407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</row>
    <row r="69" spans="1:19" s="45" customFormat="1" ht="13.5" customHeight="1">
      <c r="A69" s="382" t="str">
        <f>T('[1]p33'!$C$13:$G$13)</f>
        <v>Luiz Mendes Albuquerque Neto</v>
      </c>
      <c r="B69" s="383"/>
      <c r="C69" s="383"/>
      <c r="D69" s="383"/>
      <c r="E69" s="383"/>
      <c r="F69" s="384"/>
      <c r="G69" s="390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</row>
    <row r="70" spans="1:19" s="45" customFormat="1" ht="13.5" customHeight="1">
      <c r="A70" s="396" t="str">
        <f>IF('[1]p33'!$A$324&lt;&gt;0,'[1]p33'!$A$324,"")</f>
        <v>Graduação em Física</v>
      </c>
      <c r="B70" s="386"/>
      <c r="C70" s="386"/>
      <c r="D70" s="386"/>
      <c r="E70" s="387"/>
      <c r="F70" s="396" t="str">
        <f>IF('[1]p33'!$B$325&lt;&gt;0,'[1]p33'!$B$325,"")</f>
        <v>Participação em Colegiado de Curso como membro titular, exceto membro nato</v>
      </c>
      <c r="G70" s="386"/>
      <c r="H70" s="386"/>
      <c r="I70" s="386"/>
      <c r="J70" s="386"/>
      <c r="K70" s="386"/>
      <c r="L70" s="386"/>
      <c r="M70" s="387"/>
      <c r="N70" s="396" t="str">
        <f>IF('[1]p33'!$H$324&lt;&gt;0,'[1]p33'!$H$324,"")</f>
        <v>Port./UAME/019/2009</v>
      </c>
      <c r="O70" s="386"/>
      <c r="P70" s="386"/>
      <c r="Q70" s="387"/>
      <c r="R70" s="35">
        <f>IF('[1]p33'!$J$324&lt;&gt;0,'[1]p33'!$J$324,"")</f>
        <v>39910</v>
      </c>
      <c r="S70" s="35">
        <f>IF('[1]p33'!$K$324&lt;&gt;0,'[1]p33'!$K$324,"")</f>
      </c>
    </row>
    <row r="71" spans="1:19" s="45" customFormat="1" ht="13.5" customHeight="1">
      <c r="A71" s="396" t="str">
        <f>IF('[1]p33'!$A$328&lt;&gt;0,'[1]p33'!$A$328,"")</f>
        <v>Graduação em Engenharia Elétrica</v>
      </c>
      <c r="B71" s="386"/>
      <c r="C71" s="386"/>
      <c r="D71" s="386"/>
      <c r="E71" s="387"/>
      <c r="F71" s="396" t="str">
        <f>IF('[1]p33'!$B$329&lt;&gt;0,'[1]p33'!$B$329,"")</f>
        <v>Participação em Colegiado de Curso como membro suplente</v>
      </c>
      <c r="G71" s="386"/>
      <c r="H71" s="386"/>
      <c r="I71" s="386"/>
      <c r="J71" s="386"/>
      <c r="K71" s="386"/>
      <c r="L71" s="386"/>
      <c r="M71" s="387"/>
      <c r="N71" s="396" t="str">
        <f>IF('[1]p33'!$H$328&lt;&gt;0,'[1]p33'!$H$328,"")</f>
        <v>Port./UAME/020/2009</v>
      </c>
      <c r="O71" s="386"/>
      <c r="P71" s="386"/>
      <c r="Q71" s="387"/>
      <c r="R71" s="35">
        <f>IF('[1]p33'!$J$328&lt;&gt;0,'[1]p33'!$J$328,"")</f>
      </c>
      <c r="S71" s="35">
        <f>IF('[1]p33'!$K$328&lt;&gt;0,'[1]p33'!$K$328,"")</f>
      </c>
    </row>
    <row r="72" spans="1:19" s="3" customFormat="1" ht="13.5" customHeight="1">
      <c r="A72" s="407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</row>
    <row r="73" spans="1:19" s="45" customFormat="1" ht="13.5" customHeight="1">
      <c r="A73" s="382" t="str">
        <f>T('[1]p34'!$C$13:$G$13)</f>
        <v>Marcelo Carvalho Ferreira</v>
      </c>
      <c r="B73" s="383"/>
      <c r="C73" s="383"/>
      <c r="D73" s="383"/>
      <c r="E73" s="383"/>
      <c r="F73" s="384"/>
      <c r="G73" s="390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</row>
    <row r="74" spans="1:19" s="45" customFormat="1" ht="13.5" customHeight="1">
      <c r="A74" s="396" t="str">
        <f>IF('[1]p34'!$A$324&lt;&gt;0,'[1]p34'!$A$324,"")</f>
        <v>Graduação em Engenharia Elétrica</v>
      </c>
      <c r="B74" s="386"/>
      <c r="C74" s="386"/>
      <c r="D74" s="386"/>
      <c r="E74" s="387"/>
      <c r="F74" s="396" t="str">
        <f>IF('[1]p34'!$B$325&lt;&gt;0,'[1]p34'!$B$325,"")</f>
        <v>Participação em Colegiado de Curso como membro titular, exceto membro nato</v>
      </c>
      <c r="G74" s="386"/>
      <c r="H74" s="386"/>
      <c r="I74" s="386"/>
      <c r="J74" s="386"/>
      <c r="K74" s="386"/>
      <c r="L74" s="386"/>
      <c r="M74" s="387"/>
      <c r="N74" s="396" t="str">
        <f>IF('[1]p34'!$H$324&lt;&gt;0,'[1]p34'!$H$324,"")</f>
        <v>Port./UAME/020/2009</v>
      </c>
      <c r="O74" s="386"/>
      <c r="P74" s="386"/>
      <c r="Q74" s="387"/>
      <c r="R74" s="35">
        <f>IF('[1]p34'!$J$324&lt;&gt;0,'[1]p34'!$J$324,"")</f>
      </c>
      <c r="S74" s="35">
        <f>IF('[1]p34'!$K$324&lt;&gt;0,'[1]p34'!$K$324,"")</f>
      </c>
    </row>
    <row r="75" spans="1:19" s="45" customFormat="1" ht="13.5" customHeight="1">
      <c r="A75" s="396" t="str">
        <f>IF('[1]p34'!$A$328&lt;&gt;0,'[1]p34'!$A$328,"")</f>
        <v>Graduação em Engenharia Civil</v>
      </c>
      <c r="B75" s="386"/>
      <c r="C75" s="386"/>
      <c r="D75" s="386"/>
      <c r="E75" s="387"/>
      <c r="F75" s="396" t="str">
        <f>IF('[1]p34'!$B$329&lt;&gt;0,'[1]p34'!$B$329,"")</f>
        <v>Participação em Colegiado de Curso como membro suplente</v>
      </c>
      <c r="G75" s="386"/>
      <c r="H75" s="386"/>
      <c r="I75" s="386"/>
      <c r="J75" s="386"/>
      <c r="K75" s="386"/>
      <c r="L75" s="386"/>
      <c r="M75" s="387"/>
      <c r="N75" s="396" t="str">
        <f>IF('[1]p34'!$H$328&lt;&gt;0,'[1]p34'!$H$328,"")</f>
        <v>Port./UAME/013/2009</v>
      </c>
      <c r="O75" s="386"/>
      <c r="P75" s="386"/>
      <c r="Q75" s="387"/>
      <c r="R75" s="35">
        <f>IF('[1]p34'!$J$328&lt;&gt;0,'[1]p34'!$J$328,"")</f>
      </c>
      <c r="S75" s="35">
        <f>IF('[1]p34'!$K$328&lt;&gt;0,'[1]p34'!$K$328,"")</f>
      </c>
    </row>
    <row r="76" spans="1:19" s="3" customFormat="1" ht="13.5" customHeight="1">
      <c r="A76" s="407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</row>
    <row r="77" spans="1:19" s="45" customFormat="1" ht="13.5" customHeight="1">
      <c r="A77" s="382" t="str">
        <f>T('[1]p35'!$C$13:$G$13)</f>
        <v>Marco Aurélio Soares Souto</v>
      </c>
      <c r="B77" s="383"/>
      <c r="C77" s="383"/>
      <c r="D77" s="383"/>
      <c r="E77" s="383"/>
      <c r="F77" s="384"/>
      <c r="G77" s="390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</row>
    <row r="78" spans="1:19" s="45" customFormat="1" ht="13.5" customHeight="1">
      <c r="A78" s="396" t="str">
        <f>IF('[1]p35'!$A$324&lt;&gt;0,'[1]p35'!$A$324,"")</f>
        <v>Pós-Graduação em Matemática</v>
      </c>
      <c r="B78" s="386"/>
      <c r="C78" s="386"/>
      <c r="D78" s="386"/>
      <c r="E78" s="387"/>
      <c r="F78" s="396" t="str">
        <f>IF('[1]p35'!$B$325&lt;&gt;0,'[1]p35'!$B$325,"")</f>
        <v>Participação em Colegiado de Curso como membro suplente</v>
      </c>
      <c r="G78" s="386"/>
      <c r="H78" s="386"/>
      <c r="I78" s="386"/>
      <c r="J78" s="386"/>
      <c r="K78" s="386"/>
      <c r="L78" s="386"/>
      <c r="M78" s="387"/>
      <c r="N78" s="396" t="str">
        <f>IF('[1]p35'!$H$324&lt;&gt;0,'[1]p35'!$H$324,"")</f>
        <v>Port.43/2009</v>
      </c>
      <c r="O78" s="386"/>
      <c r="P78" s="386"/>
      <c r="Q78" s="387"/>
      <c r="R78" s="35">
        <f>IF('[1]p35'!$J$324&lt;&gt;0,'[1]p35'!$J$324,"")</f>
        <v>39965</v>
      </c>
      <c r="S78" s="35">
        <f>IF('[1]p35'!$K$324&lt;&gt;0,'[1]p35'!$K$324,"")</f>
      </c>
    </row>
    <row r="79" spans="1:19" s="45" customFormat="1" ht="13.5" customHeight="1">
      <c r="A79" s="396" t="str">
        <f>IF('[1]p35'!$A$328&lt;&gt;0,'[1]p35'!$A$328,"")</f>
        <v>Graduacao em Matemática</v>
      </c>
      <c r="B79" s="386"/>
      <c r="C79" s="386"/>
      <c r="D79" s="386"/>
      <c r="E79" s="387"/>
      <c r="F79" s="396" t="str">
        <f>IF('[1]p35'!$B$329&lt;&gt;0,'[1]p35'!$B$329,"")</f>
        <v>Participação em Colegiado de Curso como membro suplente</v>
      </c>
      <c r="G79" s="386"/>
      <c r="H79" s="386"/>
      <c r="I79" s="386"/>
      <c r="J79" s="386"/>
      <c r="K79" s="386"/>
      <c r="L79" s="386"/>
      <c r="M79" s="387"/>
      <c r="N79" s="396">
        <f>IF('[1]p35'!$H$328&lt;&gt;0,'[1]p35'!$H$328,"")</f>
      </c>
      <c r="O79" s="386"/>
      <c r="P79" s="386"/>
      <c r="Q79" s="387"/>
      <c r="R79" s="35">
        <f>IF('[1]p35'!$J$328&lt;&gt;0,'[1]p35'!$J$328,"")</f>
      </c>
      <c r="S79" s="35">
        <f>IF('[1]p35'!$K$328&lt;&gt;0,'[1]p35'!$K$328,"")</f>
      </c>
    </row>
    <row r="80" spans="1:19" s="3" customFormat="1" ht="13.5" customHeight="1">
      <c r="A80" s="407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</row>
    <row r="81" spans="1:19" s="45" customFormat="1" ht="13.5" customHeight="1">
      <c r="A81" s="382" t="str">
        <f>T('[1]p36'!$C$13:$G$13)</f>
        <v>Michelli Karinne Barros da Silva</v>
      </c>
      <c r="B81" s="383"/>
      <c r="C81" s="383"/>
      <c r="D81" s="383"/>
      <c r="E81" s="383"/>
      <c r="F81" s="384"/>
      <c r="G81" s="390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</row>
    <row r="82" spans="1:19" s="45" customFormat="1" ht="13.5" customHeight="1">
      <c r="A82" s="396" t="str">
        <f>IF('[1]p36'!$A$324&lt;&gt;0,'[1]p36'!$A$324,"")</f>
        <v>Graduação em Engenharia de Minas</v>
      </c>
      <c r="B82" s="386"/>
      <c r="C82" s="386"/>
      <c r="D82" s="386"/>
      <c r="E82" s="387"/>
      <c r="F82" s="396" t="str">
        <f>IF('[1]p36'!$B$325&lt;&gt;0,'[1]p36'!$B$325,"")</f>
        <v>Participação em Colegiado de Curso como membro titular, exceto membro nato</v>
      </c>
      <c r="G82" s="386"/>
      <c r="H82" s="386"/>
      <c r="I82" s="386"/>
      <c r="J82" s="386"/>
      <c r="K82" s="386"/>
      <c r="L82" s="386"/>
      <c r="M82" s="387"/>
      <c r="N82" s="396" t="str">
        <f>IF('[1]p36'!$H$324&lt;&gt;0,'[1]p36'!$H$324,"")</f>
        <v>Port./UAME/017/2007</v>
      </c>
      <c r="O82" s="386"/>
      <c r="P82" s="386"/>
      <c r="Q82" s="387"/>
      <c r="R82" s="35">
        <f>IF('[1]p36'!$J$324&lt;&gt;0,'[1]p36'!$J$324,"")</f>
        <v>39198</v>
      </c>
      <c r="S82" s="35">
        <f>IF('[1]p36'!$K$324&lt;&gt;0,'[1]p36'!$K$324,"")</f>
      </c>
    </row>
    <row r="83" spans="1:19" s="45" customFormat="1" ht="13.5" customHeight="1">
      <c r="A83" s="396" t="str">
        <f>IF('[1]p36'!$A$328&lt;&gt;0,'[1]p36'!$A$328,"")</f>
        <v>Graduação em Computação</v>
      </c>
      <c r="B83" s="386"/>
      <c r="C83" s="386"/>
      <c r="D83" s="386"/>
      <c r="E83" s="387"/>
      <c r="F83" s="396" t="str">
        <f>IF('[1]p36'!$B$329&lt;&gt;0,'[1]p36'!$B$329,"")</f>
        <v>Participação em Colegiado de Curso como membro suplente</v>
      </c>
      <c r="G83" s="386"/>
      <c r="H83" s="386"/>
      <c r="I83" s="386"/>
      <c r="J83" s="386"/>
      <c r="K83" s="386"/>
      <c r="L83" s="386"/>
      <c r="M83" s="387"/>
      <c r="N83" s="396" t="str">
        <f>IF('[1]p36'!$H$328&lt;&gt;0,'[1]p36'!$H$328,"")</f>
        <v>Port./UAME/018/2007</v>
      </c>
      <c r="O83" s="386"/>
      <c r="P83" s="386"/>
      <c r="Q83" s="387"/>
      <c r="R83" s="35">
        <f>IF('[1]p36'!$J$328&lt;&gt;0,'[1]p36'!$J$328,"")</f>
        <v>39198</v>
      </c>
      <c r="S83" s="35">
        <f>IF('[1]p36'!$K$328&lt;&gt;0,'[1]p36'!$K$328,"")</f>
      </c>
    </row>
    <row r="84" spans="1:19" s="45" customFormat="1" ht="13.5" customHeight="1">
      <c r="A84" s="396" t="str">
        <f>IF('[1]p36'!$A$332&lt;&gt;0,'[1]p36'!$A$332,"")</f>
        <v>Pós-Graduação em Matemática</v>
      </c>
      <c r="B84" s="386"/>
      <c r="C84" s="386"/>
      <c r="D84" s="386"/>
      <c r="E84" s="387"/>
      <c r="F84" s="396" t="str">
        <f>IF('[1]p36'!$B$333&lt;&gt;0,'[1]p36'!$B$333,"")</f>
        <v>Participação em Colegiado de Curso como membro titular, exceto membro nato</v>
      </c>
      <c r="G84" s="386"/>
      <c r="H84" s="386"/>
      <c r="I84" s="386"/>
      <c r="J84" s="386"/>
      <c r="K84" s="386"/>
      <c r="L84" s="386"/>
      <c r="M84" s="387"/>
      <c r="N84" s="396" t="str">
        <f>IF('[1]p36'!$H$332&lt;&gt;0,'[1]p36'!$H$332,"")</f>
        <v>Port./UAME/25/2009</v>
      </c>
      <c r="O84" s="386"/>
      <c r="P84" s="386"/>
      <c r="Q84" s="387"/>
      <c r="R84" s="35">
        <f>IF('[1]p36'!$J$332&lt;&gt;0,'[1]p36'!$J$332,"")</f>
      </c>
      <c r="S84" s="35">
        <f>IF('[1]p36'!$K$332&lt;&gt;0,'[1]p36'!$K$332,"")</f>
      </c>
    </row>
    <row r="85" spans="1:19" s="3" customFormat="1" ht="13.5" customHeight="1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</row>
    <row r="86" spans="1:19" s="45" customFormat="1" ht="13.5" customHeight="1">
      <c r="A86" s="382" t="str">
        <f>T('[1]p37'!$C$13:$G$13)</f>
        <v>Miriam Costa</v>
      </c>
      <c r="B86" s="383"/>
      <c r="C86" s="383"/>
      <c r="D86" s="383"/>
      <c r="E86" s="383"/>
      <c r="F86" s="384"/>
      <c r="G86" s="390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</row>
    <row r="87" spans="1:19" s="45" customFormat="1" ht="13.5" customHeight="1">
      <c r="A87" s="396" t="str">
        <f>IF('[1]p37'!$A$324&lt;&gt;0,'[1]p37'!$A$324,"")</f>
        <v>Graduação em Engenharia Mecânica</v>
      </c>
      <c r="B87" s="386"/>
      <c r="C87" s="386"/>
      <c r="D87" s="386"/>
      <c r="E87" s="387"/>
      <c r="F87" s="396" t="str">
        <f>IF('[1]p37'!$B$325&lt;&gt;0,'[1]p37'!$B$325,"")</f>
        <v>Participação em Colegiado de Curso como membro titular, exceto membro nato</v>
      </c>
      <c r="G87" s="386"/>
      <c r="H87" s="386"/>
      <c r="I87" s="386"/>
      <c r="J87" s="386"/>
      <c r="K87" s="386"/>
      <c r="L87" s="386"/>
      <c r="M87" s="387"/>
      <c r="N87" s="396" t="str">
        <f>IF('[1]p37'!$H$324&lt;&gt;0,'[1]p37'!$H$324,"")</f>
        <v>Port./UAME/023/2009</v>
      </c>
      <c r="O87" s="386"/>
      <c r="P87" s="386"/>
      <c r="Q87" s="387"/>
      <c r="R87" s="35">
        <f>IF('[1]p37'!$J$324&lt;&gt;0,'[1]p37'!$J$324,"")</f>
        <v>39917</v>
      </c>
      <c r="S87" s="35">
        <f>IF('[1]p37'!$K$324&lt;&gt;0,'[1]p37'!$K$324,"")</f>
      </c>
    </row>
    <row r="88" spans="1:19" s="45" customFormat="1" ht="13.5" customHeight="1">
      <c r="A88" s="396" t="str">
        <f>IF('[1]p37'!$A$328&lt;&gt;0,'[1]p37'!$A$328,"")</f>
        <v>Graduação em Engenharia de Materiais</v>
      </c>
      <c r="B88" s="386"/>
      <c r="C88" s="386"/>
      <c r="D88" s="386"/>
      <c r="E88" s="387"/>
      <c r="F88" s="396" t="str">
        <f>IF('[1]p37'!$B$329&lt;&gt;0,'[1]p37'!$B$329,"")</f>
        <v>Participação em Colegiado de Curso como membro suplente</v>
      </c>
      <c r="G88" s="386"/>
      <c r="H88" s="386"/>
      <c r="I88" s="386"/>
      <c r="J88" s="386"/>
      <c r="K88" s="386"/>
      <c r="L88" s="386"/>
      <c r="M88" s="387"/>
      <c r="N88" s="396" t="str">
        <f>IF('[1]p37'!$H$328&lt;&gt;0,'[1]p37'!$H$328,"")</f>
        <v>Port./UAME/022/2009</v>
      </c>
      <c r="O88" s="386"/>
      <c r="P88" s="386"/>
      <c r="Q88" s="387"/>
      <c r="R88" s="35">
        <f>IF('[1]p37'!$J$328&lt;&gt;0,'[1]p37'!$J$328,"")</f>
        <v>39917</v>
      </c>
      <c r="S88" s="35">
        <f>IF('[1]p37'!$K$328&lt;&gt;0,'[1]p37'!$K$328,"")</f>
      </c>
    </row>
    <row r="89" spans="1:19" s="3" customFormat="1" ht="13.5" customHeight="1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</row>
    <row r="90" spans="1:19" s="45" customFormat="1" ht="13.5" customHeight="1">
      <c r="A90" s="382" t="str">
        <f>T('[1]p38'!$C$13:$G$13)</f>
        <v>Patrícia Batista Leal</v>
      </c>
      <c r="B90" s="383"/>
      <c r="C90" s="383"/>
      <c r="D90" s="383"/>
      <c r="E90" s="383"/>
      <c r="F90" s="384"/>
      <c r="G90" s="390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</row>
    <row r="91" spans="1:19" s="45" customFormat="1" ht="13.5" customHeight="1">
      <c r="A91" s="396" t="str">
        <f>IF('[1]p38'!$A$324&lt;&gt;0,'[1]p38'!$A$324,"")</f>
        <v>Graduação em Engenharia de Produção</v>
      </c>
      <c r="B91" s="386"/>
      <c r="C91" s="386"/>
      <c r="D91" s="386"/>
      <c r="E91" s="387"/>
      <c r="F91" s="396" t="str">
        <f>IF('[1]p38'!$B$325&lt;&gt;0,'[1]p38'!$B$325,"")</f>
        <v>Participação em Colegiado de Curso como membro titular, exceto membro nato</v>
      </c>
      <c r="G91" s="386"/>
      <c r="H91" s="386"/>
      <c r="I91" s="386"/>
      <c r="J91" s="386"/>
      <c r="K91" s="386"/>
      <c r="L91" s="386"/>
      <c r="M91" s="387"/>
      <c r="N91" s="396" t="str">
        <f>IF('[1]p38'!$H$324&lt;&gt;0,'[1]p38'!$H$324,"")</f>
        <v>Port./UAME/024/2009</v>
      </c>
      <c r="O91" s="386"/>
      <c r="P91" s="386"/>
      <c r="Q91" s="387"/>
      <c r="R91" s="35">
        <f>IF('[1]p38'!$J$324&lt;&gt;0,'[1]p38'!$J$324,"")</f>
      </c>
      <c r="S91" s="35">
        <f>IF('[1]p38'!$K$324&lt;&gt;0,'[1]p38'!$K$324,"")</f>
      </c>
    </row>
    <row r="92" spans="1:19" s="45" customFormat="1" ht="13.5" customHeight="1">
      <c r="A92" s="396" t="str">
        <f>IF('[1]p38'!$A$328&lt;&gt;0,'[1]p38'!$A$328,"")</f>
        <v>Graduação em Meteorologia</v>
      </c>
      <c r="B92" s="386"/>
      <c r="C92" s="386"/>
      <c r="D92" s="386"/>
      <c r="E92" s="387"/>
      <c r="F92" s="396" t="str">
        <f>IF('[1]p38'!$B$329&lt;&gt;0,'[1]p38'!$B$329,"")</f>
        <v>Participação em Colegiado de Curso como membro suplente</v>
      </c>
      <c r="G92" s="386"/>
      <c r="H92" s="386"/>
      <c r="I92" s="386"/>
      <c r="J92" s="386"/>
      <c r="K92" s="386"/>
      <c r="L92" s="386"/>
      <c r="M92" s="387"/>
      <c r="N92" s="396" t="str">
        <f>IF('[1]p38'!$H$328&lt;&gt;0,'[1]p38'!$H$328,"")</f>
        <v>Port//UAME/018/2009</v>
      </c>
      <c r="O92" s="386"/>
      <c r="P92" s="386"/>
      <c r="Q92" s="387"/>
      <c r="R92" s="35">
        <f>IF('[1]p38'!$J$328&lt;&gt;0,'[1]p38'!$J$328,"")</f>
        <v>39917</v>
      </c>
      <c r="S92" s="35">
        <f>IF('[1]p38'!$K$328&lt;&gt;0,'[1]p38'!$K$328,"")</f>
      </c>
    </row>
    <row r="93" spans="1:19" s="3" customFormat="1" ht="13.5" customHeight="1">
      <c r="A93" s="407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7"/>
      <c r="S93" s="407"/>
    </row>
    <row r="94" spans="1:19" s="45" customFormat="1" ht="13.5" customHeight="1">
      <c r="A94" s="382" t="str">
        <f>T('[1]p39'!$C$13:$G$13)</f>
        <v>Rosana Marques da Silva</v>
      </c>
      <c r="B94" s="383"/>
      <c r="C94" s="383"/>
      <c r="D94" s="383"/>
      <c r="E94" s="383"/>
      <c r="F94" s="384"/>
      <c r="G94" s="390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</row>
    <row r="95" spans="1:19" s="45" customFormat="1" ht="13.5" customHeight="1">
      <c r="A95" s="396" t="str">
        <f>IF('[1]p39'!$A$324&lt;&gt;0,'[1]p39'!$A$324,"")</f>
        <v>Camara Superior de Ensino</v>
      </c>
      <c r="B95" s="386"/>
      <c r="C95" s="386"/>
      <c r="D95" s="386"/>
      <c r="E95" s="387"/>
      <c r="F95" s="396">
        <f>IF('[1]p39'!$B$325&lt;&gt;0,'[1]p39'!$B$325,"")</f>
      </c>
      <c r="G95" s="386"/>
      <c r="H95" s="386"/>
      <c r="I95" s="386"/>
      <c r="J95" s="386"/>
      <c r="K95" s="386"/>
      <c r="L95" s="386"/>
      <c r="M95" s="387"/>
      <c r="N95" s="396" t="str">
        <f>IF('[1]p39'!$H$324&lt;&gt;0,'[1]p39'!$H$324,"")</f>
        <v>Portaria /DCCT/No. 081/2008</v>
      </c>
      <c r="O95" s="386"/>
      <c r="P95" s="386"/>
      <c r="Q95" s="387"/>
      <c r="R95" s="35">
        <f>IF('[1]p39'!$J$324&lt;&gt;0,'[1]p39'!$J$324,"")</f>
        <v>39633</v>
      </c>
      <c r="S95" s="35">
        <f>IF('[1]p39'!$K$324&lt;&gt;0,'[1]p39'!$K$324,"")</f>
        <v>40543</v>
      </c>
    </row>
    <row r="96" spans="1:19" s="3" customFormat="1" ht="13.5" customHeight="1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</row>
    <row r="97" spans="1:19" s="45" customFormat="1" ht="13.5" customHeight="1">
      <c r="A97" s="382" t="str">
        <f>T('[1]p40'!$C$13:$G$13)</f>
        <v>Rosângela Silveira do Nascimento</v>
      </c>
      <c r="B97" s="383"/>
      <c r="C97" s="383"/>
      <c r="D97" s="383"/>
      <c r="E97" s="383"/>
      <c r="F97" s="384"/>
      <c r="G97" s="390"/>
      <c r="H97" s="385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</row>
    <row r="98" spans="1:19" s="45" customFormat="1" ht="13.5" customHeight="1">
      <c r="A98" s="396" t="str">
        <f>IF('[1]p40'!$A$324&lt;&gt;0,'[1]p40'!$A$324,"")</f>
        <v>Graduação em Engenharia de Minas</v>
      </c>
      <c r="B98" s="386"/>
      <c r="C98" s="386"/>
      <c r="D98" s="386"/>
      <c r="E98" s="387"/>
      <c r="F98" s="396" t="str">
        <f>IF('[1]p40'!$B$325&lt;&gt;0,'[1]p40'!$B$325,"")</f>
        <v>Participação em Colegiado de Curso como membro titular, exceto membro nato</v>
      </c>
      <c r="G98" s="386"/>
      <c r="H98" s="386"/>
      <c r="I98" s="386"/>
      <c r="J98" s="386"/>
      <c r="K98" s="386"/>
      <c r="L98" s="386"/>
      <c r="M98" s="387"/>
      <c r="N98" s="396" t="str">
        <f>IF('[1]p40'!$H$324&lt;&gt;0,'[1]p40'!$H$324,"")</f>
        <v> portaria nº13/2008</v>
      </c>
      <c r="O98" s="386"/>
      <c r="P98" s="386"/>
      <c r="Q98" s="387"/>
      <c r="R98" s="35">
        <f>IF('[1]p40'!$J$324&lt;&gt;0,'[1]p40'!$J$324,"")</f>
        <v>39603</v>
      </c>
      <c r="S98" s="35">
        <f>IF('[1]p40'!$K$324&lt;&gt;0,'[1]p40'!$K$324,"")</f>
      </c>
    </row>
    <row r="99" spans="1:19" s="45" customFormat="1" ht="13.5" customHeight="1">
      <c r="A99" s="396" t="str">
        <f>IF('[1]p40'!$A$328&lt;&gt;0,'[1]p40'!$A$328,"")</f>
        <v> Comissão  elaboração do Projeto Pedagógico do Curso de Estatística </v>
      </c>
      <c r="B99" s="386"/>
      <c r="C99" s="386"/>
      <c r="D99" s="386"/>
      <c r="E99" s="387"/>
      <c r="F99" s="396">
        <f>IF('[1]p40'!$B$329&lt;&gt;0,'[1]p40'!$B$329,"")</f>
      </c>
      <c r="G99" s="386"/>
      <c r="H99" s="386"/>
      <c r="I99" s="386"/>
      <c r="J99" s="386"/>
      <c r="K99" s="386"/>
      <c r="L99" s="386"/>
      <c r="M99" s="387"/>
      <c r="N99" s="396" t="str">
        <f>IF('[1]p40'!$H$328&lt;&gt;0,'[1]p40'!$H$328,"")</f>
        <v>portaria nº078/2008</v>
      </c>
      <c r="O99" s="386"/>
      <c r="P99" s="386"/>
      <c r="Q99" s="387"/>
      <c r="R99" s="35" t="str">
        <f>IF('[1]p40'!$J$328&lt;&gt;0,'[1]p40'!$J$328,"")</f>
        <v>21/0708</v>
      </c>
      <c r="S99" s="35">
        <f>IF('[1]p40'!$K$328&lt;&gt;0,'[1]p40'!$K$328,"")</f>
      </c>
    </row>
    <row r="100" spans="1:19" s="3" customFormat="1" ht="13.5" customHeight="1">
      <c r="A100" s="407"/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</row>
    <row r="101" spans="1:19" s="45" customFormat="1" ht="13.5" customHeight="1">
      <c r="A101" s="382" t="str">
        <f>T('[1]p42'!$C$13:$G$13)</f>
        <v>Severino Horácio da Silva</v>
      </c>
      <c r="B101" s="383"/>
      <c r="C101" s="383"/>
      <c r="D101" s="383"/>
      <c r="E101" s="383"/>
      <c r="F101" s="384"/>
      <c r="G101" s="390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</row>
    <row r="102" spans="1:19" s="45" customFormat="1" ht="13.5" customHeight="1">
      <c r="A102" s="396" t="str">
        <f>IF('[1]p42'!$A$324&lt;&gt;0,'[1]p42'!$A$324,"")</f>
        <v>Pos Graduacao em Matematica</v>
      </c>
      <c r="B102" s="386"/>
      <c r="C102" s="386"/>
      <c r="D102" s="386"/>
      <c r="E102" s="387"/>
      <c r="F102" s="396" t="str">
        <f>IF('[1]p42'!$B$325&lt;&gt;0,'[1]p42'!$B$325,"")</f>
        <v>Participação em Colegiado de Curso como membro titular, exceto membro nato</v>
      </c>
      <c r="G102" s="386"/>
      <c r="H102" s="386"/>
      <c r="I102" s="386"/>
      <c r="J102" s="386"/>
      <c r="K102" s="386"/>
      <c r="L102" s="386"/>
      <c r="M102" s="387"/>
      <c r="N102" s="396" t="str">
        <f>IF('[1]p42'!$H$324&lt;&gt;0,'[1]p42'!$H$324,"")</f>
        <v>Portaria/UAME/CCT/UFCG/N.41/2009</v>
      </c>
      <c r="O102" s="386"/>
      <c r="P102" s="386"/>
      <c r="Q102" s="387"/>
      <c r="R102" s="35">
        <f>IF('[1]p42'!$J$324&lt;&gt;0,'[1]p42'!$J$324,"")</f>
        <v>39982</v>
      </c>
      <c r="S102" s="35">
        <f>IF('[1]p42'!$K$324&lt;&gt;0,'[1]p42'!$K$324,"")</f>
      </c>
    </row>
    <row r="103" spans="1:19" s="3" customFormat="1" ht="13.5" customHeight="1">
      <c r="A103" s="407"/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</row>
    <row r="104" spans="1:19" s="45" customFormat="1" ht="13.5" customHeight="1">
      <c r="A104" s="382" t="str">
        <f>T('[1]p43'!$C$13:$G$13)</f>
        <v>Vanio Fragoso de Melo</v>
      </c>
      <c r="B104" s="383"/>
      <c r="C104" s="383"/>
      <c r="D104" s="383"/>
      <c r="E104" s="383"/>
      <c r="F104" s="384"/>
      <c r="G104" s="390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</row>
    <row r="105" spans="1:19" s="45" customFormat="1" ht="13.5" customHeight="1">
      <c r="A105" s="396" t="str">
        <f>IF('[1]p43'!$A$324&lt;&gt;0,'[1]p43'!$A$324,"")</f>
        <v>Membro da Câmara Superior de Pesquisa e Extensão</v>
      </c>
      <c r="B105" s="386"/>
      <c r="C105" s="386"/>
      <c r="D105" s="386"/>
      <c r="E105" s="387"/>
      <c r="F105" s="396" t="str">
        <f>IF('[1]p43'!$B$325&lt;&gt;0,'[1]p43'!$B$325,"")</f>
        <v>Participação em conselhos superiores como membro titular, exceto membro nato</v>
      </c>
      <c r="G105" s="386"/>
      <c r="H105" s="386"/>
      <c r="I105" s="386"/>
      <c r="J105" s="386"/>
      <c r="K105" s="386"/>
      <c r="L105" s="386"/>
      <c r="M105" s="387"/>
      <c r="N105" s="396" t="str">
        <f>IF('[1]p43'!$H$324&lt;&gt;0,'[1]p43'!$H$324,"")</f>
        <v>DCCT/Nº 082/2008</v>
      </c>
      <c r="O105" s="386"/>
      <c r="P105" s="386"/>
      <c r="Q105" s="387"/>
      <c r="R105" s="35">
        <f>IF('[1]p43'!$J$324&lt;&gt;0,'[1]p43'!$J$324,"")</f>
        <v>39603</v>
      </c>
      <c r="S105" s="35">
        <f>IF('[1]p43'!$K$324&lt;&gt;0,'[1]p43'!$K$324,"")</f>
      </c>
    </row>
  </sheetData>
  <sheetProtection/>
  <mergeCells count="228">
    <mergeCell ref="A103:S103"/>
    <mergeCell ref="A104:F104"/>
    <mergeCell ref="G104:S104"/>
    <mergeCell ref="A105:E105"/>
    <mergeCell ref="F105:M105"/>
    <mergeCell ref="N105:Q105"/>
    <mergeCell ref="A100:S100"/>
    <mergeCell ref="A101:F101"/>
    <mergeCell ref="G101:S101"/>
    <mergeCell ref="A102:E102"/>
    <mergeCell ref="F102:M102"/>
    <mergeCell ref="N102:Q102"/>
    <mergeCell ref="A99:E99"/>
    <mergeCell ref="F99:M99"/>
    <mergeCell ref="N99:Q99"/>
    <mergeCell ref="A96:S96"/>
    <mergeCell ref="A97:F97"/>
    <mergeCell ref="G97:S97"/>
    <mergeCell ref="A98:E98"/>
    <mergeCell ref="F98:M98"/>
    <mergeCell ref="N98:Q98"/>
    <mergeCell ref="A93:S93"/>
    <mergeCell ref="A94:F94"/>
    <mergeCell ref="G94:S94"/>
    <mergeCell ref="A95:E95"/>
    <mergeCell ref="F95:M95"/>
    <mergeCell ref="N95:Q95"/>
    <mergeCell ref="A92:E92"/>
    <mergeCell ref="F92:M92"/>
    <mergeCell ref="N92:Q92"/>
    <mergeCell ref="A89:S89"/>
    <mergeCell ref="A90:F90"/>
    <mergeCell ref="G90:S90"/>
    <mergeCell ref="A91:E91"/>
    <mergeCell ref="F91:M91"/>
    <mergeCell ref="N91:Q91"/>
    <mergeCell ref="A88:E88"/>
    <mergeCell ref="F88:M88"/>
    <mergeCell ref="N88:Q88"/>
    <mergeCell ref="A85:S85"/>
    <mergeCell ref="A86:F86"/>
    <mergeCell ref="G86:S86"/>
    <mergeCell ref="A87:E87"/>
    <mergeCell ref="F87:M87"/>
    <mergeCell ref="N87:Q87"/>
    <mergeCell ref="A83:E83"/>
    <mergeCell ref="F83:M83"/>
    <mergeCell ref="N83:Q83"/>
    <mergeCell ref="A84:E84"/>
    <mergeCell ref="F84:M84"/>
    <mergeCell ref="N84:Q84"/>
    <mergeCell ref="A80:S80"/>
    <mergeCell ref="A81:F81"/>
    <mergeCell ref="G81:S81"/>
    <mergeCell ref="A82:E82"/>
    <mergeCell ref="F82:M82"/>
    <mergeCell ref="N82:Q82"/>
    <mergeCell ref="A79:E79"/>
    <mergeCell ref="F79:M79"/>
    <mergeCell ref="N79:Q79"/>
    <mergeCell ref="A76:S76"/>
    <mergeCell ref="A77:F77"/>
    <mergeCell ref="G77:S77"/>
    <mergeCell ref="A78:E78"/>
    <mergeCell ref="F78:M78"/>
    <mergeCell ref="N78:Q78"/>
    <mergeCell ref="A75:E75"/>
    <mergeCell ref="F75:M75"/>
    <mergeCell ref="N75:Q75"/>
    <mergeCell ref="A72:S72"/>
    <mergeCell ref="A73:F73"/>
    <mergeCell ref="G73:S73"/>
    <mergeCell ref="A74:E74"/>
    <mergeCell ref="F74:M74"/>
    <mergeCell ref="N74:Q74"/>
    <mergeCell ref="A71:E71"/>
    <mergeCell ref="F71:M71"/>
    <mergeCell ref="N71:Q71"/>
    <mergeCell ref="A68:S68"/>
    <mergeCell ref="A69:F69"/>
    <mergeCell ref="G69:S69"/>
    <mergeCell ref="A70:E70"/>
    <mergeCell ref="F70:M70"/>
    <mergeCell ref="N70:Q70"/>
    <mergeCell ref="A65:S65"/>
    <mergeCell ref="A66:F66"/>
    <mergeCell ref="G66:S66"/>
    <mergeCell ref="A67:E67"/>
    <mergeCell ref="F67:M67"/>
    <mergeCell ref="N67:Q67"/>
    <mergeCell ref="A64:E64"/>
    <mergeCell ref="F64:M64"/>
    <mergeCell ref="N64:Q64"/>
    <mergeCell ref="A61:S61"/>
    <mergeCell ref="A62:F62"/>
    <mergeCell ref="G62:S62"/>
    <mergeCell ref="A63:E63"/>
    <mergeCell ref="F63:M63"/>
    <mergeCell ref="N63:Q63"/>
    <mergeCell ref="A60:E60"/>
    <mergeCell ref="F60:M60"/>
    <mergeCell ref="N60:Q60"/>
    <mergeCell ref="A57:S57"/>
    <mergeCell ref="A58:F58"/>
    <mergeCell ref="G58:S58"/>
    <mergeCell ref="A59:E59"/>
    <mergeCell ref="F59:M59"/>
    <mergeCell ref="N59:Q59"/>
    <mergeCell ref="A56:E56"/>
    <mergeCell ref="F56:M56"/>
    <mergeCell ref="N56:Q56"/>
    <mergeCell ref="A53:S53"/>
    <mergeCell ref="A54:F54"/>
    <mergeCell ref="G54:S54"/>
    <mergeCell ref="A55:E55"/>
    <mergeCell ref="F55:M55"/>
    <mergeCell ref="N55:Q55"/>
    <mergeCell ref="A52:E52"/>
    <mergeCell ref="F52:M52"/>
    <mergeCell ref="N52:Q52"/>
    <mergeCell ref="A49:S49"/>
    <mergeCell ref="A50:F50"/>
    <mergeCell ref="G50:S50"/>
    <mergeCell ref="A51:E51"/>
    <mergeCell ref="F51:M51"/>
    <mergeCell ref="N51:Q51"/>
    <mergeCell ref="A48:E48"/>
    <mergeCell ref="F48:M48"/>
    <mergeCell ref="N48:Q48"/>
    <mergeCell ref="A45:S45"/>
    <mergeCell ref="A46:F46"/>
    <mergeCell ref="G46:S46"/>
    <mergeCell ref="A47:E47"/>
    <mergeCell ref="F47:M47"/>
    <mergeCell ref="N47:Q47"/>
    <mergeCell ref="A43:E43"/>
    <mergeCell ref="F43:M43"/>
    <mergeCell ref="N43:Q43"/>
    <mergeCell ref="A44:E44"/>
    <mergeCell ref="F44:M44"/>
    <mergeCell ref="N44:Q44"/>
    <mergeCell ref="A40:S40"/>
    <mergeCell ref="A41:F41"/>
    <mergeCell ref="G41:S41"/>
    <mergeCell ref="A42:E42"/>
    <mergeCell ref="F42:M42"/>
    <mergeCell ref="N42:Q42"/>
    <mergeCell ref="A39:E39"/>
    <mergeCell ref="F39:M39"/>
    <mergeCell ref="N39:Q39"/>
    <mergeCell ref="A36:S36"/>
    <mergeCell ref="A37:F37"/>
    <mergeCell ref="G37:S37"/>
    <mergeCell ref="A38:E38"/>
    <mergeCell ref="F38:M38"/>
    <mergeCell ref="N38:Q38"/>
    <mergeCell ref="A33:S33"/>
    <mergeCell ref="A34:F34"/>
    <mergeCell ref="G34:S34"/>
    <mergeCell ref="A35:E35"/>
    <mergeCell ref="F35:M35"/>
    <mergeCell ref="N35:Q35"/>
    <mergeCell ref="A30:S30"/>
    <mergeCell ref="A31:F31"/>
    <mergeCell ref="G31:S31"/>
    <mergeCell ref="A32:E32"/>
    <mergeCell ref="F32:M32"/>
    <mergeCell ref="N32:Q32"/>
    <mergeCell ref="A29:E29"/>
    <mergeCell ref="F29:M29"/>
    <mergeCell ref="N29:Q29"/>
    <mergeCell ref="A26:S26"/>
    <mergeCell ref="A27:F27"/>
    <mergeCell ref="G27:S27"/>
    <mergeCell ref="A28:E28"/>
    <mergeCell ref="F28:M28"/>
    <mergeCell ref="N28:Q28"/>
    <mergeCell ref="A23:S23"/>
    <mergeCell ref="A24:F24"/>
    <mergeCell ref="G24:S24"/>
    <mergeCell ref="A25:E25"/>
    <mergeCell ref="F25:M25"/>
    <mergeCell ref="N25:Q25"/>
    <mergeCell ref="A22:E22"/>
    <mergeCell ref="F22:M22"/>
    <mergeCell ref="N22:Q22"/>
    <mergeCell ref="A19:S19"/>
    <mergeCell ref="A20:F20"/>
    <mergeCell ref="G20:S20"/>
    <mergeCell ref="A21:E21"/>
    <mergeCell ref="F21:M21"/>
    <mergeCell ref="N21:Q21"/>
    <mergeCell ref="A18:E18"/>
    <mergeCell ref="F18:M18"/>
    <mergeCell ref="N18:Q18"/>
    <mergeCell ref="A15:S15"/>
    <mergeCell ref="A16:F16"/>
    <mergeCell ref="G16:S16"/>
    <mergeCell ref="A17:E17"/>
    <mergeCell ref="F17:M17"/>
    <mergeCell ref="N17:Q17"/>
    <mergeCell ref="A14:E14"/>
    <mergeCell ref="F14:M14"/>
    <mergeCell ref="N14:Q14"/>
    <mergeCell ref="A11:S11"/>
    <mergeCell ref="A12:F12"/>
    <mergeCell ref="G12:S12"/>
    <mergeCell ref="A13:E13"/>
    <mergeCell ref="F13:M13"/>
    <mergeCell ref="N13:Q13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F10:M10"/>
    <mergeCell ref="N10:Q10"/>
    <mergeCell ref="A10:E10"/>
    <mergeCell ref="A7:S7"/>
    <mergeCell ref="A9:E9"/>
    <mergeCell ref="F9:M9"/>
    <mergeCell ref="N9:Q9"/>
    <mergeCell ref="A8:F8"/>
    <mergeCell ref="G8:S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0" t="s">
        <v>172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</row>
    <row r="2" spans="1:19" ht="13.5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13.5" thickBot="1">
      <c r="A3" s="374" t="s">
        <v>11</v>
      </c>
      <c r="B3" s="375"/>
      <c r="C3" s="375"/>
      <c r="D3" s="376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7" t="s">
        <v>77</v>
      </c>
      <c r="S3" s="59" t="str">
        <f>'[1]p1'!$H$4</f>
        <v>2009.2</v>
      </c>
    </row>
    <row r="4" spans="1:19" s="1" customFormat="1" ht="12.7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</row>
    <row r="5" spans="1:19" s="8" customFormat="1" ht="13.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</row>
    <row r="6" spans="1:19" ht="13.5" thickBot="1">
      <c r="A6" s="400" t="s">
        <v>12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2"/>
      <c r="M6" s="400" t="s">
        <v>17</v>
      </c>
      <c r="N6" s="401"/>
      <c r="O6" s="401"/>
      <c r="P6" s="401"/>
      <c r="Q6" s="402"/>
      <c r="R6" s="33" t="s">
        <v>19</v>
      </c>
      <c r="S6" s="30" t="s">
        <v>25</v>
      </c>
    </row>
    <row r="7" spans="1:19" ht="12.75">
      <c r="A7" s="409"/>
      <c r="B7" s="409"/>
      <c r="C7" s="409"/>
      <c r="D7" s="409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5" customFormat="1" ht="12.75">
      <c r="A8" s="382" t="str">
        <f>T('[1]p1'!$C$13:$G$13)</f>
        <v>Alciônio Saldanha de Oliveira</v>
      </c>
      <c r="B8" s="413"/>
      <c r="C8" s="413"/>
      <c r="D8" s="414"/>
      <c r="E8" s="390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</row>
    <row r="9" spans="1:19" s="3" customFormat="1" ht="13.5" customHeight="1">
      <c r="A9" s="408" t="str">
        <f>IF('[1]p1'!$A$302&lt;&gt;0,'[1]p1'!$A$302,"")</f>
        <v>Coordenador do programa de desenvolvimento curricular do CCT</v>
      </c>
      <c r="B9" s="408"/>
      <c r="C9" s="408"/>
      <c r="D9" s="408"/>
      <c r="E9" s="411"/>
      <c r="F9" s="411"/>
      <c r="G9" s="411"/>
      <c r="H9" s="411"/>
      <c r="I9" s="411"/>
      <c r="J9" s="411"/>
      <c r="K9" s="411"/>
      <c r="L9" s="411"/>
      <c r="M9" s="411" t="str">
        <f>IF('[1]p1'!$H$302&lt;&gt;0,'[1]p1'!$H$302,"")</f>
        <v>Port/DCCT/008/2006</v>
      </c>
      <c r="N9" s="411"/>
      <c r="O9" s="411"/>
      <c r="P9" s="411"/>
      <c r="Q9" s="411"/>
      <c r="R9" s="118">
        <f>IF('[1]p1'!$J$302&lt;&gt;0,'[1]p1'!$J$302,"")</f>
        <v>38751</v>
      </c>
      <c r="S9" s="118">
        <f>IF('[1]p1'!$K$302&lt;&gt;0,'[1]p1'!$K$302,"")</f>
      </c>
    </row>
    <row r="10" spans="1:19" s="3" customFormat="1" ht="13.5" customHeight="1">
      <c r="A10" s="408">
        <f>IF('[1]p1'!$A$306&lt;&gt;0,'[1]p1'!$A$306,"")</f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>
        <f>IF('[1]p1'!$H$306&lt;&gt;0,'[1]p1'!$H$306,"")</f>
      </c>
      <c r="N10" s="408"/>
      <c r="O10" s="408"/>
      <c r="P10" s="408"/>
      <c r="Q10" s="408"/>
      <c r="R10" s="35">
        <f>IF('[1]p1'!$J$306&lt;&gt;0,'[1]p1'!$J$306,"")</f>
      </c>
      <c r="S10" s="35">
        <f>IF('[1]p1'!$K$306&lt;&gt;0,'[1]p1'!$K$306,"")</f>
      </c>
    </row>
    <row r="11" spans="1:19" s="3" customFormat="1" ht="13.5" customHeight="1">
      <c r="A11" s="408" t="str">
        <f>IF('[1]p1'!$A$310&lt;&gt;0,'[1]p1'!$A$310,"")</f>
        <v>Coordenador do Projeto de Monitoria - DME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>
        <f>IF('[1]p1'!$H$310&lt;&gt;0,'[1]p1'!$H$310,"")</f>
      </c>
      <c r="N11" s="408"/>
      <c r="O11" s="408"/>
      <c r="P11" s="408"/>
      <c r="Q11" s="408"/>
      <c r="R11" s="35">
        <f>IF('[1]p1'!$J$310&lt;&gt;0,'[1]p1'!$J$310,"")</f>
        <v>38901</v>
      </c>
      <c r="S11" s="35">
        <f>IF('[1]p1'!$K$310&lt;&gt;0,'[1]p1'!$K$310,"")</f>
      </c>
    </row>
    <row r="12" spans="1:19" s="3" customFormat="1" ht="13.5" customHeight="1">
      <c r="A12" s="412" t="str">
        <f>IF('[1]p1'!$A$314&lt;&gt;0,'[1]p1'!$A$314,"")</f>
        <v>Membro da comissão de avaliação dos Projetos Pedagógicos de Cursos do CCT 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 t="str">
        <f>IF('[1]p1'!$H$314&lt;&gt;0,'[1]p1'!$H$314,"")</f>
        <v>Port./UAME 03/2005</v>
      </c>
      <c r="N12" s="412"/>
      <c r="O12" s="412"/>
      <c r="P12" s="412"/>
      <c r="Q12" s="412"/>
      <c r="R12" s="35">
        <f>IF('[1]p1'!$J$314&lt;&gt;0,'[1]p1'!$J$314,"")</f>
        <v>38463</v>
      </c>
      <c r="S12" s="35">
        <f>IF('[1]p1'!$K$314&lt;&gt;0,'[1]p1'!$K$314,"")</f>
      </c>
    </row>
    <row r="13" spans="1:19" s="3" customFormat="1" ht="11.25">
      <c r="A13" s="407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</row>
    <row r="14" spans="1:19" s="45" customFormat="1" ht="11.25">
      <c r="A14" s="393" t="str">
        <f>T('[1]p4'!$C$13:$G$13)</f>
        <v>Amauri Araújo Cruz</v>
      </c>
      <c r="B14" s="394"/>
      <c r="C14" s="394"/>
      <c r="D14" s="416"/>
      <c r="E14" s="390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</row>
    <row r="15" spans="1:19" s="3" customFormat="1" ht="13.5" customHeight="1">
      <c r="A15" s="408" t="str">
        <f>IF('[1]p4'!$A$302&lt;&gt;0,'[1]p4'!$A$302,"")</f>
        <v>Assessoria de ensino da Administração executiva colegiada da UAME</v>
      </c>
      <c r="B15" s="408"/>
      <c r="C15" s="408"/>
      <c r="D15" s="408"/>
      <c r="E15" s="411"/>
      <c r="F15" s="411"/>
      <c r="G15" s="411"/>
      <c r="H15" s="411"/>
      <c r="I15" s="411"/>
      <c r="J15" s="411"/>
      <c r="K15" s="411"/>
      <c r="L15" s="411"/>
      <c r="M15" s="411" t="str">
        <f>IF('[1]p4'!$H$302&lt;&gt;0,'[1]p4'!$H$302,"")</f>
        <v>Port./UAME/027/2009. 27/04/09</v>
      </c>
      <c r="N15" s="411"/>
      <c r="O15" s="411"/>
      <c r="P15" s="411"/>
      <c r="Q15" s="411"/>
      <c r="R15" s="118">
        <f>IF('[1]p4'!$J$302&lt;&gt;0,'[1]p4'!$J$302,"")</f>
        <v>39930</v>
      </c>
      <c r="S15" s="118">
        <f>IF('[1]p4'!$K$302&lt;&gt;0,'[1]p4'!$K$302,"")</f>
      </c>
    </row>
    <row r="16" spans="1:19" s="3" customFormat="1" ht="11.25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</row>
    <row r="17" spans="1:19" s="45" customFormat="1" ht="11.25">
      <c r="A17" s="393" t="str">
        <f>T('[1]p7'!$C$13:$G$13)</f>
        <v>Antônio José da Silva</v>
      </c>
      <c r="B17" s="394"/>
      <c r="C17" s="394"/>
      <c r="D17" s="416"/>
      <c r="E17" s="390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19" s="3" customFormat="1" ht="13.5" customHeight="1">
      <c r="A18" s="408" t="str">
        <f>IF('[1]p7'!$A$302&lt;&gt;0,'[1]p7'!$A$302,"")</f>
        <v>Curso de Matemática_CCT/UFCG</v>
      </c>
      <c r="B18" s="408"/>
      <c r="C18" s="408"/>
      <c r="D18" s="408"/>
      <c r="E18" s="411"/>
      <c r="F18" s="411"/>
      <c r="G18" s="411"/>
      <c r="H18" s="411"/>
      <c r="I18" s="411"/>
      <c r="J18" s="411"/>
      <c r="K18" s="411"/>
      <c r="L18" s="411"/>
      <c r="M18" s="411" t="str">
        <f>IF('[1]p7'!$H$302&lt;&gt;0,'[1]p7'!$H$302,"")</f>
        <v>UAME/CG Nº 5/09</v>
      </c>
      <c r="N18" s="411"/>
      <c r="O18" s="411"/>
      <c r="P18" s="411"/>
      <c r="Q18" s="411"/>
      <c r="R18" s="118">
        <f>IF('[1]p7'!$J$302&lt;&gt;0,'[1]p7'!$J$302,"")</f>
        <v>39995</v>
      </c>
      <c r="S18" s="118">
        <f>IF('[1]p7'!$K$302&lt;&gt;0,'[1]p7'!$K$302,"")</f>
      </c>
    </row>
    <row r="19" spans="1:19" s="3" customFormat="1" ht="13.5" customHeight="1">
      <c r="A19" s="408" t="str">
        <f>IF('[1]p7'!$A$306&lt;&gt;0,'[1]p7'!$A$306,"")</f>
        <v>Estágio Probatório - Antonio Luiz da Silva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 t="str">
        <f>IF('[1]p7'!$H$306&lt;&gt;0,'[1]p7'!$H$306,"")</f>
        <v>UAME/CCT/UFCG Nº45/09</v>
      </c>
      <c r="N19" s="408"/>
      <c r="O19" s="408"/>
      <c r="P19" s="408"/>
      <c r="Q19" s="408"/>
      <c r="R19" s="35">
        <f>IF('[1]p7'!$J$306&lt;&gt;0,'[1]p7'!$J$306,"")</f>
        <v>40000</v>
      </c>
      <c r="S19" s="35">
        <f>IF('[1]p7'!$K$306&lt;&gt;0,'[1]p7'!$K$306,"")</f>
      </c>
    </row>
    <row r="20" spans="1:19" s="3" customFormat="1" ht="13.5" customHeight="1">
      <c r="A20" s="408" t="str">
        <f>IF('[1]p7'!$A$310&lt;&gt;0,'[1]p7'!$A$310,"")</f>
        <v>Estágio Probatório - Areli Mesquita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 t="str">
        <f>IF('[1]p7'!$H$310&lt;&gt;0,'[1]p7'!$H$310,"")</f>
        <v>UAME/CCT/UFCG N.51/09</v>
      </c>
      <c r="N20" s="408"/>
      <c r="O20" s="408"/>
      <c r="P20" s="408"/>
      <c r="Q20" s="408"/>
      <c r="R20" s="35" t="str">
        <f>IF('[1]p7'!$J$310&lt;&gt;0,'[1]p7'!$J$310,"")</f>
        <v>17/09/2009</v>
      </c>
      <c r="S20" s="35">
        <f>IF('[1]p7'!$K$310&lt;&gt;0,'[1]p7'!$K$310,"")</f>
      </c>
    </row>
    <row r="21" spans="1:19" s="3" customFormat="1" ht="11.25">
      <c r="A21" s="407"/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</row>
    <row r="22" spans="1:19" s="45" customFormat="1" ht="11.25">
      <c r="A22" s="393" t="str">
        <f>T('[1]p8'!$C$13:$G$13)</f>
        <v>Antônio Pereira Brandão Júnior</v>
      </c>
      <c r="B22" s="394"/>
      <c r="C22" s="394"/>
      <c r="D22" s="416"/>
      <c r="E22" s="390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</row>
    <row r="23" spans="1:19" s="3" customFormat="1" ht="13.5" customHeight="1">
      <c r="A23" s="408" t="str">
        <f>IF('[1]p8'!$A$302&lt;&gt;0,'[1]p8'!$A$302,"")</f>
        <v>Comissão de Avaliação de Estágio Probatório (Prof. Marcelo)</v>
      </c>
      <c r="B23" s="408"/>
      <c r="C23" s="408"/>
      <c r="D23" s="408"/>
      <c r="E23" s="411"/>
      <c r="F23" s="411"/>
      <c r="G23" s="411"/>
      <c r="H23" s="411"/>
      <c r="I23" s="411"/>
      <c r="J23" s="411"/>
      <c r="K23" s="411"/>
      <c r="L23" s="411"/>
      <c r="M23" s="411" t="str">
        <f>IF('[1]p8'!$H$302&lt;&gt;0,'[1]p8'!$H$302,"")</f>
        <v>Port./UAME/05/2007</v>
      </c>
      <c r="N23" s="411"/>
      <c r="O23" s="411"/>
      <c r="P23" s="411"/>
      <c r="Q23" s="411"/>
      <c r="R23" s="118">
        <f>IF('[1]p8'!$J$302&lt;&gt;0,'[1]p8'!$J$302,"")</f>
        <v>39149</v>
      </c>
      <c r="S23" s="118">
        <f>IF('[1]p8'!$K$302&lt;&gt;0,'[1]p8'!$K$302,"")</f>
        <v>40245</v>
      </c>
    </row>
    <row r="24" spans="1:19" s="3" customFormat="1" ht="13.5" customHeight="1">
      <c r="A24" s="408" t="str">
        <f>IF('[1]p8'!$A$306&lt;&gt;0,'[1]p8'!$A$306,"")</f>
        <v>Comissão de Avaliação de Estágio Probatório (Profa. Miichelli)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 t="str">
        <f>IF('[1]p8'!$H$306&lt;&gt;0,'[1]p8'!$H$306,"")</f>
        <v>Port./UAME/ 04/2007</v>
      </c>
      <c r="N24" s="408"/>
      <c r="O24" s="408"/>
      <c r="P24" s="408"/>
      <c r="Q24" s="408"/>
      <c r="R24" s="35">
        <f>IF('[1]p8'!$J$306&lt;&gt;0,'[1]p8'!$J$306,"")</f>
        <v>39149</v>
      </c>
      <c r="S24" s="35">
        <f>IF('[1]p8'!$K$306&lt;&gt;0,'[1]p8'!$K$306,"")</f>
        <v>40245</v>
      </c>
    </row>
    <row r="25" spans="1:19" s="3" customFormat="1" ht="13.5" customHeight="1">
      <c r="A25" s="408" t="str">
        <f>IF('[1]p8'!$A$310&lt;&gt;0,'[1]p8'!$A$310,"")</f>
        <v>Comissão de Avaliação de Estágio Probatório (Prof. Luiz Antônio da Silva)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 t="str">
        <f>IF('[1]p8'!$H$310&lt;&gt;0,'[1]p8'!$H$310,"")</f>
        <v>Port./UAME/45/2009</v>
      </c>
      <c r="N25" s="408"/>
      <c r="O25" s="408"/>
      <c r="P25" s="408"/>
      <c r="Q25" s="408"/>
      <c r="R25" s="35">
        <f>IF('[1]p8'!$J$310&lt;&gt;0,'[1]p8'!$J$310,"")</f>
        <v>40000</v>
      </c>
      <c r="S25" s="35">
        <f>IF('[1]p8'!$K$310&lt;&gt;0,'[1]p8'!$K$310,"")</f>
      </c>
    </row>
    <row r="26" spans="1:19" s="3" customFormat="1" ht="13.5" customHeight="1">
      <c r="A26" s="412" t="str">
        <f>IF('[1]p8'!$A$314&lt;&gt;0,'[1]p8'!$A$314,"")</f>
        <v>Comissão de Avaliação de Estágio Probatório (Profa. Fernanda Ester)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 t="str">
        <f>IF('[1]p8'!$H$314&lt;&gt;0,'[1]p8'!$H$314,"")</f>
        <v>Port./UAME/46/2009</v>
      </c>
      <c r="N26" s="412"/>
      <c r="O26" s="412"/>
      <c r="P26" s="412"/>
      <c r="Q26" s="412"/>
      <c r="R26" s="35">
        <f>IF('[1]p8'!$J$314&lt;&gt;0,'[1]p8'!$J$314,"")</f>
        <v>40000</v>
      </c>
      <c r="S26" s="35">
        <f>IF('[1]p8'!$K$314&lt;&gt;0,'[1]p8'!$K$314,"")</f>
      </c>
    </row>
    <row r="27" spans="1:19" s="3" customFormat="1" ht="13.5" customHeight="1">
      <c r="A27" s="408" t="str">
        <f>IF('[1]p8'!$A$318&lt;&gt;0,'[1]p8'!$A$318,"")</f>
        <v>Comissão Eleitoral da UAME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 t="str">
        <f>IF('[1]p8'!$H$318&lt;&gt;0,'[1]p8'!$H$318,"")</f>
        <v>Port./UAME/52/2009</v>
      </c>
      <c r="N27" s="408"/>
      <c r="O27" s="408"/>
      <c r="P27" s="408"/>
      <c r="Q27" s="408"/>
      <c r="R27" s="35">
        <f>IF('[1]p8'!$J$318&lt;&gt;0,'[1]p8'!$J$318,"")</f>
        <v>40073</v>
      </c>
      <c r="S27" s="35">
        <f>IF('[1]p8'!$K$318&lt;&gt;0,'[1]p8'!$K$318,"")</f>
        <v>40150</v>
      </c>
    </row>
    <row r="28" spans="1:19" s="3" customFormat="1" ht="11.25">
      <c r="A28" s="407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</row>
    <row r="29" spans="1:19" s="45" customFormat="1" ht="11.25">
      <c r="A29" s="393" t="str">
        <f>T('[1]p9'!$C$13:$G$13)</f>
        <v>Aparecido Jesuino de Souza</v>
      </c>
      <c r="B29" s="394"/>
      <c r="C29" s="394"/>
      <c r="D29" s="416"/>
      <c r="E29" s="390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</row>
    <row r="30" spans="1:19" s="3" customFormat="1" ht="13.5" customHeight="1">
      <c r="A30" s="408" t="str">
        <f>IF('[1]p9'!$A$306&lt;&gt;0,'[1]p9'!$A$306,"")</f>
        <v>Coordenação local do Instituto Nacional de Ciencia e Tecnologia em Matemática-INCTMat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 t="str">
        <f>IF('[1]p9'!$H$306&lt;&gt;0,'[1]p9'!$H$306,"")</f>
        <v>Email do Jacob</v>
      </c>
      <c r="N30" s="408"/>
      <c r="O30" s="408"/>
      <c r="P30" s="408"/>
      <c r="Q30" s="408"/>
      <c r="R30" s="35">
        <f>IF('[1]p9'!$J$306&lt;&gt;0,'[1]p9'!$J$306,"")</f>
        <v>39965</v>
      </c>
      <c r="S30" s="35">
        <f>IF('[1]p9'!$K$306&lt;&gt;0,'[1]p9'!$K$306,"")</f>
        <v>41060</v>
      </c>
    </row>
    <row r="31" spans="1:19" s="3" customFormat="1" ht="13.5" customHeight="1">
      <c r="A31" s="408" t="str">
        <f>IF('[1]p9'!$A$310&lt;&gt;0,'[1]p9'!$A$310,"")</f>
        <v>Coordenação do Laboratório de Informática (LIDME) da UAME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 t="str">
        <f>IF('[1]p9'!$H$310&lt;&gt;0,'[1]p9'!$H$310,"")</f>
        <v>Port./UAME/006/06</v>
      </c>
      <c r="N31" s="408"/>
      <c r="O31" s="408"/>
      <c r="P31" s="408"/>
      <c r="Q31" s="408"/>
      <c r="R31" s="35">
        <f>IF('[1]p9'!$J$310&lt;&gt;0,'[1]p9'!$J$310,"")</f>
        <v>38940</v>
      </c>
      <c r="S31" s="35">
        <f>IF('[1]p9'!$K$310&lt;&gt;0,'[1]p9'!$K$310,"")</f>
      </c>
    </row>
    <row r="32" spans="1:19" s="3" customFormat="1" ht="13.5" customHeight="1">
      <c r="A32" s="412" t="str">
        <f>IF('[1]p9'!$A$314&lt;&gt;0,'[1]p9'!$A$314,"")</f>
        <v>Pres. da Comissão de Avaliação de Estágio Probatório do Prof. Claudianor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 t="str">
        <f>IF('[1]p9'!$H$314&lt;&gt;0,'[1]p9'!$H$314,"")</f>
        <v>Port./UAME/004/06</v>
      </c>
      <c r="N32" s="412"/>
      <c r="O32" s="412"/>
      <c r="P32" s="412"/>
      <c r="Q32" s="412"/>
      <c r="R32" s="35">
        <f>IF('[1]p9'!$J$314&lt;&gt;0,'[1]p9'!$J$314,"")</f>
        <v>38947</v>
      </c>
      <c r="S32" s="35">
        <f>IF('[1]p9'!$K$314&lt;&gt;0,'[1]p9'!$K$314,"")</f>
        <v>40042</v>
      </c>
    </row>
    <row r="33" spans="1:19" s="3" customFormat="1" ht="13.5" customHeight="1">
      <c r="A33" s="408" t="str">
        <f>IF('[1]p9'!$A$318&lt;&gt;0,'[1]p9'!$A$318,"")</f>
        <v>Avaliação p/ Progressão Funcional para a Classe de Professor Associado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 t="str">
        <f>IF('[1]p9'!$H$318&lt;&gt;0,'[1]p9'!$H$318,"")</f>
        <v>Port.GR/UFCG/ 064/2008</v>
      </c>
      <c r="N33" s="408"/>
      <c r="O33" s="408"/>
      <c r="P33" s="408"/>
      <c r="Q33" s="408"/>
      <c r="R33" s="35">
        <f>IF('[1]p9'!$J$318&lt;&gt;0,'[1]p9'!$J$318,"")</f>
        <v>39601</v>
      </c>
      <c r="S33" s="35">
        <f>IF('[1]p9'!$K$318&lt;&gt;0,'[1]p9'!$K$318,"")</f>
      </c>
    </row>
    <row r="34" spans="1:19" s="3" customFormat="1" ht="11.25">
      <c r="A34" s="407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</row>
    <row r="35" spans="1:19" s="45" customFormat="1" ht="11.25">
      <c r="A35" s="393" t="str">
        <f>T('[1]p12'!$C$13:$G$13)</f>
        <v>Claudianor Oliveira Alves</v>
      </c>
      <c r="B35" s="394"/>
      <c r="C35" s="394"/>
      <c r="D35" s="416"/>
      <c r="E35" s="390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</row>
    <row r="36" spans="1:19" s="3" customFormat="1" ht="13.5" customHeight="1">
      <c r="A36" s="408" t="str">
        <f>IF('[1]p12'!$A$306&lt;&gt;0,'[1]p12'!$A$306,"")</f>
        <v>Pres. da Comissão de Avaliação de Estágio Probatório do Prof. Alexsandro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 t="str">
        <f>IF('[1]p12'!$H$306&lt;&gt;0,'[1]p12'!$H$306,"")</f>
        <v>Port./DME/07/2002</v>
      </c>
      <c r="N36" s="408"/>
      <c r="O36" s="408"/>
      <c r="P36" s="408"/>
      <c r="Q36" s="408"/>
      <c r="R36" s="35">
        <f>IF('[1]p12'!$J$306&lt;&gt;0,'[1]p12'!$J$306,"")</f>
        <v>37414</v>
      </c>
      <c r="S36" s="35">
        <f>IF('[1]p12'!$K$306&lt;&gt;0,'[1]p12'!$K$306,"")</f>
      </c>
    </row>
    <row r="37" spans="1:19" s="3" customFormat="1" ht="13.5" customHeight="1">
      <c r="A37" s="408" t="str">
        <f>IF('[1]p12'!$A$310&lt;&gt;0,'[1]p12'!$A$310,"")</f>
        <v>Pres. da comissão de Avaliação de Estágio Probatório do Prof. Joseilson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 t="str">
        <f>IF('[1]p12'!$H$310&lt;&gt;0,'[1]p12'!$H$310,"")</f>
        <v>Port./DME/14/2002</v>
      </c>
      <c r="N37" s="408"/>
      <c r="O37" s="408"/>
      <c r="P37" s="408"/>
      <c r="Q37" s="408"/>
      <c r="R37" s="35">
        <f>IF('[1]p12'!$J$310&lt;&gt;0,'[1]p12'!$J$310,"")</f>
        <v>37474</v>
      </c>
      <c r="S37" s="35">
        <f>IF('[1]p12'!$K$310&lt;&gt;0,'[1]p12'!$K$310,"")</f>
      </c>
    </row>
    <row r="38" spans="1:19" s="3" customFormat="1" ht="13.5" customHeight="1">
      <c r="A38" s="412" t="str">
        <f>IF('[1]p12'!$A$314&lt;&gt;0,'[1]p12'!$A$314,"")</f>
        <v>Coord. do Projeto Casadinho Eq. Dif.  Aplicadas e Álgebra com Identidades Polinomiais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 t="str">
        <f>IF('[1]p12'!$H$314&lt;&gt;0,'[1]p12'!$H$314,"")</f>
        <v>E-mail CNPq</v>
      </c>
      <c r="N38" s="412"/>
      <c r="O38" s="412"/>
      <c r="P38" s="412"/>
      <c r="Q38" s="412"/>
      <c r="R38" s="35">
        <f>IF('[1]p12'!$J$314&lt;&gt;0,'[1]p12'!$J$314,"")</f>
        <v>39144</v>
      </c>
      <c r="S38" s="35">
        <f>IF('[1]p12'!$K$314&lt;&gt;0,'[1]p12'!$K$314,"")</f>
      </c>
    </row>
    <row r="39" spans="1:19" s="3" customFormat="1" ht="13.5" customHeight="1">
      <c r="A39" s="408" t="str">
        <f>IF('[1]p12'!$A$318&lt;&gt;0,'[1]p12'!$A$318,"")</f>
        <v>Pres. da comissão de Avaliação de Estágio Probatório do Prof. Gilberto 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>
        <f>IF('[1]p12'!$H$318&lt;&gt;0,'[1]p12'!$H$318,"")</f>
      </c>
      <c r="N39" s="408"/>
      <c r="O39" s="408"/>
      <c r="P39" s="408"/>
      <c r="Q39" s="408"/>
      <c r="R39" s="35">
        <f>IF('[1]p12'!$J$318&lt;&gt;0,'[1]p12'!$J$318,"")</f>
      </c>
      <c r="S39" s="35">
        <f>IF('[1]p12'!$K$318&lt;&gt;0,'[1]p12'!$K$318,"")</f>
      </c>
    </row>
    <row r="40" spans="1:19" s="3" customFormat="1" ht="11.25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</row>
    <row r="41" spans="1:19" s="45" customFormat="1" ht="11.25">
      <c r="A41" s="393" t="str">
        <f>T('[1]p13'!$C$13:$G$13)</f>
        <v>Daniel Cordeiro de Morais Filho</v>
      </c>
      <c r="B41" s="394"/>
      <c r="C41" s="394"/>
      <c r="D41" s="416"/>
      <c r="E41" s="390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</row>
    <row r="42" spans="1:19" s="3" customFormat="1" ht="13.5" customHeight="1">
      <c r="A42" s="408" t="str">
        <f>IF('[1]p13'!$A$302&lt;&gt;0,'[1]p13'!$A$302,"")</f>
        <v>Tutor do Grupo PET-Matemática-UFCG</v>
      </c>
      <c r="B42" s="408"/>
      <c r="C42" s="408"/>
      <c r="D42" s="408"/>
      <c r="E42" s="411"/>
      <c r="F42" s="411"/>
      <c r="G42" s="411"/>
      <c r="H42" s="411"/>
      <c r="I42" s="411"/>
      <c r="J42" s="411"/>
      <c r="K42" s="411"/>
      <c r="L42" s="411"/>
      <c r="M42" s="411">
        <f>IF('[1]p13'!$H$302&lt;&gt;0,'[1]p13'!$H$302,"")</f>
      </c>
      <c r="N42" s="411"/>
      <c r="O42" s="411"/>
      <c r="P42" s="411"/>
      <c r="Q42" s="411"/>
      <c r="R42" s="118">
        <f>IF('[1]p13'!$J$302&lt;&gt;0,'[1]p13'!$J$302,"")</f>
        <v>39904</v>
      </c>
      <c r="S42" s="118">
        <f>IF('[1]p13'!$K$302&lt;&gt;0,'[1]p13'!$K$302,"")</f>
      </c>
    </row>
    <row r="43" spans="1:19" s="3" customFormat="1" ht="13.5" customHeight="1">
      <c r="A43" s="408" t="str">
        <f>IF('[1]p13'!$A$310&lt;&gt;0,'[1]p13'!$A$310,"")</f>
        <v>Comissão de Avaliação de Estágio Probatório do Prof. (Claudianor)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 t="str">
        <f>IF('[1]p13'!$H$310&lt;&gt;0,'[1]p13'!$H$310,"")</f>
        <v>Port./UAME/004/06</v>
      </c>
      <c r="N43" s="408"/>
      <c r="O43" s="408"/>
      <c r="P43" s="408"/>
      <c r="Q43" s="408"/>
      <c r="R43" s="35">
        <f>IF('[1]p13'!$J$310&lt;&gt;0,'[1]p13'!$J$310,"")</f>
        <v>38947</v>
      </c>
      <c r="S43" s="35">
        <f>IF('[1]p13'!$K$310&lt;&gt;0,'[1]p13'!$K$310,"")</f>
        <v>40042</v>
      </c>
    </row>
    <row r="44" spans="1:19" s="3" customFormat="1" ht="13.5" customHeight="1">
      <c r="A44" s="412" t="str">
        <f>IF('[1]p13'!$A$314&lt;&gt;0,'[1]p13'!$A$314,"")</f>
        <v>Pres. da Comissão de Avaliação p/ Progressão Funcional para a Classe de Professor Associado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 t="str">
        <f>IF('[1]p13'!$H$314&lt;&gt;0,'[1]p13'!$H$314,"")</f>
        <v>Port. GR/058/2006</v>
      </c>
      <c r="N44" s="412"/>
      <c r="O44" s="412"/>
      <c r="P44" s="412"/>
      <c r="Q44" s="412"/>
      <c r="R44" s="35">
        <f>IF('[1]p13'!$J$314&lt;&gt;0,'[1]p13'!$J$314,"")</f>
        <v>38959</v>
      </c>
      <c r="S44" s="35">
        <f>IF('[1]p13'!$K$314&lt;&gt;0,'[1]p13'!$K$314,"")</f>
      </c>
    </row>
    <row r="45" spans="1:19" s="3" customFormat="1" ht="11.25">
      <c r="A45" s="407"/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</row>
    <row r="46" spans="1:19" s="45" customFormat="1" ht="11.25">
      <c r="A46" s="393" t="str">
        <f>T('[1]p17'!$C$13:$G$13)</f>
        <v>Florence Ayres Campello de Oliveira</v>
      </c>
      <c r="B46" s="394"/>
      <c r="C46" s="394"/>
      <c r="D46" s="416"/>
      <c r="E46" s="390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</row>
    <row r="47" spans="1:19" s="3" customFormat="1" ht="13.5" customHeight="1">
      <c r="A47" s="408" t="str">
        <f>IF('[1]p17'!$A$302&lt;&gt;0,'[1]p17'!$A$302,"")</f>
        <v>Sub-Coordenadora do LAPEM</v>
      </c>
      <c r="B47" s="408"/>
      <c r="C47" s="408"/>
      <c r="D47" s="408"/>
      <c r="E47" s="411"/>
      <c r="F47" s="411"/>
      <c r="G47" s="411"/>
      <c r="H47" s="411"/>
      <c r="I47" s="411"/>
      <c r="J47" s="411"/>
      <c r="K47" s="411"/>
      <c r="L47" s="411"/>
      <c r="M47" s="411" t="str">
        <f>IF('[1]p17'!$H$302&lt;&gt;0,'[1]p17'!$H$302,"")</f>
        <v>Port./UAME/33/2007  13/09/07    13/09/09</v>
      </c>
      <c r="N47" s="411"/>
      <c r="O47" s="411"/>
      <c r="P47" s="411"/>
      <c r="Q47" s="411"/>
      <c r="R47" s="118">
        <f>IF('[1]p17'!$J$302&lt;&gt;0,'[1]p17'!$J$302,"")</f>
        <v>39338</v>
      </c>
      <c r="S47" s="118">
        <f>IF('[1]p17'!$K$302&lt;&gt;0,'[1]p17'!$K$302,"")</f>
        <v>40069</v>
      </c>
    </row>
    <row r="48" spans="1:19" s="3" customFormat="1" ht="13.5" customHeight="1">
      <c r="A48" s="408" t="str">
        <f>IF('[1]p17'!$A$306&lt;&gt;0,'[1]p17'!$A$306,"")</f>
        <v>Comissão de Avaliação Docente da UAME</v>
      </c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 t="str">
        <f>IF('[1]p17'!$H$306&lt;&gt;0,'[1]p17'!$H$306,"")</f>
        <v>Port./UAME/47/2009 06/07/09 </v>
      </c>
      <c r="N48" s="408"/>
      <c r="O48" s="408"/>
      <c r="P48" s="408"/>
      <c r="Q48" s="408"/>
      <c r="R48" s="35">
        <f>IF('[1]p17'!$J$306&lt;&gt;0,'[1]p17'!$J$306,"")</f>
        <v>40000</v>
      </c>
      <c r="S48" s="35">
        <f>IF('[1]p17'!$K$306&lt;&gt;0,'[1]p17'!$K$306,"")</f>
      </c>
    </row>
    <row r="49" spans="1:19" s="3" customFormat="1" ht="13.5" customHeight="1">
      <c r="A49" s="408" t="str">
        <f>IF('[1]p17'!$A$310&lt;&gt;0,'[1]p17'!$A$310,"")</f>
        <v>Comissão de Avaliação Docente da UAME</v>
      </c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 t="str">
        <f>IF('[1]p17'!$H$310&lt;&gt;0,'[1]p17'!$H$310,"")</f>
        <v>Port./UAME/48/2009</v>
      </c>
      <c r="N49" s="408"/>
      <c r="O49" s="408"/>
      <c r="P49" s="408"/>
      <c r="Q49" s="408"/>
      <c r="R49" s="35">
        <f>IF('[1]p17'!$J$310&lt;&gt;0,'[1]p17'!$J$310,"")</f>
        <v>40000</v>
      </c>
      <c r="S49" s="35">
        <f>IF('[1]p17'!$K$310&lt;&gt;0,'[1]p17'!$K$310,"")</f>
      </c>
    </row>
    <row r="50" spans="1:19" s="3" customFormat="1" ht="13.5" customHeight="1">
      <c r="A50" s="412" t="str">
        <f>IF('[1]p17'!$A$314&lt;&gt;0,'[1]p17'!$A$314,"")</f>
        <v>Comissão de Avaliação Docente da UAME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 t="str">
        <f>IF('[1]p17'!$H$314&lt;&gt;0,'[1]p17'!$H$314,"")</f>
        <v>Port./UAME/49/2009</v>
      </c>
      <c r="N50" s="412"/>
      <c r="O50" s="412"/>
      <c r="P50" s="412"/>
      <c r="Q50" s="412"/>
      <c r="R50" s="35">
        <f>IF('[1]p17'!$J$314&lt;&gt;0,'[1]p17'!$J$314,"")</f>
        <v>40004</v>
      </c>
      <c r="S50" s="35">
        <f>IF('[1]p17'!$K$314&lt;&gt;0,'[1]p17'!$K$314,"")</f>
        <v>40024</v>
      </c>
    </row>
    <row r="51" spans="1:19" s="3" customFormat="1" ht="11.25">
      <c r="A51" s="407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</row>
    <row r="52" spans="1:19" s="45" customFormat="1" ht="11.25">
      <c r="A52" s="393" t="str">
        <f>T('[1]p18'!$C$13:$G$13)</f>
        <v>Francisco Antônio Morais de Souza</v>
      </c>
      <c r="B52" s="394"/>
      <c r="C52" s="394"/>
      <c r="D52" s="416"/>
      <c r="E52" s="390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</row>
    <row r="53" spans="1:19" s="3" customFormat="1" ht="13.5" customHeight="1">
      <c r="A53" s="408" t="str">
        <f>IF('[1]p18'!$A$302&lt;&gt;0,'[1]p18'!$A$302,"")</f>
        <v>Coordenador do LANEST</v>
      </c>
      <c r="B53" s="408"/>
      <c r="C53" s="408"/>
      <c r="D53" s="408"/>
      <c r="E53" s="411"/>
      <c r="F53" s="411"/>
      <c r="G53" s="411"/>
      <c r="H53" s="411"/>
      <c r="I53" s="411"/>
      <c r="J53" s="411"/>
      <c r="K53" s="411"/>
      <c r="L53" s="411"/>
      <c r="M53" s="411">
        <f>IF('[1]p18'!$H$302&lt;&gt;0,'[1]p18'!$H$302,"")</f>
      </c>
      <c r="N53" s="411"/>
      <c r="O53" s="411"/>
      <c r="P53" s="411"/>
      <c r="Q53" s="411"/>
      <c r="R53" s="118">
        <f>IF('[1]p18'!$J$302&lt;&gt;0,'[1]p18'!$J$302,"")</f>
      </c>
      <c r="S53" s="118">
        <f>IF('[1]p18'!$K$302&lt;&gt;0,'[1]p18'!$K$302,"")</f>
      </c>
    </row>
    <row r="54" spans="1:19" s="3" customFormat="1" ht="13.5" customHeight="1">
      <c r="A54" s="408" t="str">
        <f>IF('[1]p18'!$A$306&lt;&gt;0,'[1]p18'!$A$306,"")</f>
        <v>Coordenador da Área de Estatística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>
        <f>IF('[1]p18'!$H$306&lt;&gt;0,'[1]p18'!$H$306,"")</f>
      </c>
      <c r="N54" s="408"/>
      <c r="O54" s="408"/>
      <c r="P54" s="408"/>
      <c r="Q54" s="408"/>
      <c r="R54" s="35">
        <f>IF('[1]p18'!$J$306&lt;&gt;0,'[1]p18'!$J$306,"")</f>
      </c>
      <c r="S54" s="35">
        <f>IF('[1]p18'!$K$306&lt;&gt;0,'[1]p18'!$K$306,"")</f>
      </c>
    </row>
    <row r="55" spans="1:19" s="3" customFormat="1" ht="13.5" customHeight="1">
      <c r="A55" s="408" t="str">
        <f>IF('[1]p18'!$A$310&lt;&gt;0,'[1]p18'!$A$310,"")</f>
        <v>Coordenador do Programa de Recursos Humanos da ANP (PRH-25/ANP)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 t="str">
        <f>IF('[1]p18'!$H$310&lt;&gt;0,'[1]p18'!$H$310,"")</f>
        <v>Port 076/2006-UFCG</v>
      </c>
      <c r="N55" s="408"/>
      <c r="O55" s="408"/>
      <c r="P55" s="408"/>
      <c r="Q55" s="408"/>
      <c r="R55" s="35">
        <f>IF('[1]p18'!$J$310&lt;&gt;0,'[1]p18'!$J$310,"")</f>
        <v>38992</v>
      </c>
      <c r="S55" s="35">
        <f>IF('[1]p18'!$K$310&lt;&gt;0,'[1]p18'!$K$310,"")</f>
        <v>39722</v>
      </c>
    </row>
    <row r="56" spans="1:19" s="3" customFormat="1" ht="11.25">
      <c r="A56" s="407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</row>
    <row r="57" spans="1:19" s="45" customFormat="1" ht="11.25">
      <c r="A57" s="393" t="str">
        <f>T('[1]p19'!$C$13:$G$13)</f>
        <v>Francisco Júlio Sobreira de A. Corrêa</v>
      </c>
      <c r="B57" s="394"/>
      <c r="C57" s="394"/>
      <c r="D57" s="416"/>
      <c r="E57" s="390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spans="1:19" s="3" customFormat="1" ht="13.5" customHeight="1">
      <c r="A58" s="408" t="str">
        <f>IF('[1]p19'!$A$302&lt;&gt;0,'[1]p19'!$A$302,"")</f>
        <v>Coordenador da Biblioteca da UAME</v>
      </c>
      <c r="B58" s="408"/>
      <c r="C58" s="408"/>
      <c r="D58" s="408"/>
      <c r="E58" s="411"/>
      <c r="F58" s="411"/>
      <c r="G58" s="411"/>
      <c r="H58" s="411"/>
      <c r="I58" s="411"/>
      <c r="J58" s="411"/>
      <c r="K58" s="411"/>
      <c r="L58" s="411"/>
      <c r="M58" s="411">
        <f>IF('[1]p19'!$H$302&lt;&gt;0,'[1]p19'!$H$302,"")</f>
      </c>
      <c r="N58" s="411"/>
      <c r="O58" s="411"/>
      <c r="P58" s="411"/>
      <c r="Q58" s="411"/>
      <c r="R58" s="118">
        <f>IF('[1]p19'!$J$302&lt;&gt;0,'[1]p19'!$J$302,"")</f>
        <v>39822</v>
      </c>
      <c r="S58" s="118" t="str">
        <f>IF('[1]p19'!$K$302&lt;&gt;0,'[1]p19'!$K$302,"")</f>
        <v>30/12/09</v>
      </c>
    </row>
    <row r="59" spans="1:19" s="3" customFormat="1" ht="11.25">
      <c r="A59" s="407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</row>
    <row r="60" spans="1:19" s="45" customFormat="1" ht="11.25">
      <c r="A60" s="393" t="str">
        <f>T('[1]p20'!$C$13:$G$13)</f>
        <v>Gilberto da Silva Matos</v>
      </c>
      <c r="B60" s="394"/>
      <c r="C60" s="394"/>
      <c r="D60" s="416"/>
      <c r="E60" s="390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</row>
    <row r="61" spans="1:19" s="3" customFormat="1" ht="13.5" customHeight="1">
      <c r="A61" s="408" t="str">
        <f>IF('[1]p20'!$A$302&lt;&gt;0,'[1]p20'!$A$302,"")</f>
        <v>Coordenador do Curso de Estatística - UAME/CCT/UFCG</v>
      </c>
      <c r="B61" s="408"/>
      <c r="C61" s="408"/>
      <c r="D61" s="408"/>
      <c r="E61" s="411"/>
      <c r="F61" s="411"/>
      <c r="G61" s="411"/>
      <c r="H61" s="411"/>
      <c r="I61" s="411"/>
      <c r="J61" s="411"/>
      <c r="K61" s="411"/>
      <c r="L61" s="411"/>
      <c r="M61" s="411" t="str">
        <f>IF('[1]p20'!$H$302&lt;&gt;0,'[1]p20'!$H$302,"")</f>
        <v>Portaria R/SRH/No. 2920 de 29 de outubro de 2009.</v>
      </c>
      <c r="N61" s="411"/>
      <c r="O61" s="411"/>
      <c r="P61" s="411"/>
      <c r="Q61" s="411"/>
      <c r="R61" s="118">
        <f>IF('[1]p20'!$J$302&lt;&gt;0,'[1]p20'!$J$302,"")</f>
        <v>39630</v>
      </c>
      <c r="S61" s="118">
        <f>IF('[1]p20'!$K$302&lt;&gt;0,'[1]p20'!$K$302,"")</f>
        <v>39995</v>
      </c>
    </row>
    <row r="62" spans="1:19" s="3" customFormat="1" ht="13.5" customHeight="1">
      <c r="A62" s="408" t="str">
        <f>IF('[1]p20'!$A$306&lt;&gt;0,'[1]p20'!$A$306,"")</f>
        <v>Participação na Comissão de elaboração do PPC de Estatística.</v>
      </c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 t="str">
        <f>IF('[1]p20'!$H$306&lt;&gt;0,'[1]p20'!$H$306,"")</f>
        <v>Port. DCCT/78/08</v>
      </c>
      <c r="N62" s="408"/>
      <c r="O62" s="408"/>
      <c r="P62" s="408"/>
      <c r="Q62" s="408"/>
      <c r="R62" s="35">
        <f>IF('[1]p20'!$J$306&lt;&gt;0,'[1]p20'!$J$306,"")</f>
        <v>39650</v>
      </c>
      <c r="S62" s="35">
        <f>IF('[1]p20'!$K$306&lt;&gt;0,'[1]p20'!$K$306,"")</f>
        <v>40374</v>
      </c>
    </row>
    <row r="63" spans="1:19" s="3" customFormat="1" ht="13.5" customHeight="1">
      <c r="A63" s="408" t="str">
        <f>IF('[1]p20'!$A$310&lt;&gt;0,'[1]p20'!$A$310,"")</f>
        <v>Comissão de Avaliação Docente do Estágio Probatório da Profa. Areli.</v>
      </c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 t="str">
        <f>IF('[1]p20'!$H$310&lt;&gt;0,'[1]p20'!$H$310,"")</f>
        <v>Portaria UAME/CCT/UFCG/No. 51/2009</v>
      </c>
      <c r="N63" s="408"/>
      <c r="O63" s="408"/>
      <c r="P63" s="408"/>
      <c r="Q63" s="408"/>
      <c r="R63" s="35">
        <f>IF('[1]p20'!$J$310&lt;&gt;0,'[1]p20'!$J$310,"")</f>
      </c>
      <c r="S63" s="35">
        <f>IF('[1]p20'!$K$310&lt;&gt;0,'[1]p20'!$K$310,"")</f>
      </c>
    </row>
    <row r="64" spans="1:19" s="3" customFormat="1" ht="13.5" customHeight="1">
      <c r="A64" s="412" t="str">
        <f>IF('[1]p20'!$A$314&lt;&gt;0,'[1]p20'!$A$314,"")</f>
        <v>tutor de 5 alunos do curso de matemática.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 t="str">
        <f>IF('[1]p20'!$H$314&lt;&gt;0,'[1]p20'!$H$314,"")</f>
        <v>Portaria UFCG/CCT/UAME/CG No. 014/2009</v>
      </c>
      <c r="N64" s="412"/>
      <c r="O64" s="412"/>
      <c r="P64" s="412"/>
      <c r="Q64" s="412"/>
      <c r="R64" s="35">
        <f>IF('[1]p20'!$J$314&lt;&gt;0,'[1]p20'!$J$314,"")</f>
        <v>39995</v>
      </c>
      <c r="S64" s="35">
        <f>IF('[1]p20'!$K$314&lt;&gt;0,'[1]p20'!$K$314,"")</f>
        <v>41456</v>
      </c>
    </row>
    <row r="65" spans="1:19" s="3" customFormat="1" ht="11.25">
      <c r="A65" s="407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</row>
    <row r="66" spans="1:19" s="45" customFormat="1" ht="11.25">
      <c r="A66" s="393" t="str">
        <f>T('[1]p22'!$C$13:$G$13)</f>
        <v>Izabel Maria Barbosa de Albuquerque</v>
      </c>
      <c r="B66" s="394"/>
      <c r="C66" s="394"/>
      <c r="D66" s="416"/>
      <c r="E66" s="390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</row>
    <row r="67" spans="1:19" s="3" customFormat="1" ht="13.5" customHeight="1">
      <c r="A67" s="408" t="str">
        <f>IF('[1]p22'!$A$302&lt;&gt;0,'[1]p22'!$A$302,"")</f>
        <v>Coordenadora do Laboratório de Pesquisa em Ensino de Matemática </v>
      </c>
      <c r="B67" s="408"/>
      <c r="C67" s="408"/>
      <c r="D67" s="408"/>
      <c r="E67" s="411"/>
      <c r="F67" s="411"/>
      <c r="G67" s="411"/>
      <c r="H67" s="411"/>
      <c r="I67" s="411"/>
      <c r="J67" s="411"/>
      <c r="K67" s="411"/>
      <c r="L67" s="411"/>
      <c r="M67" s="411" t="str">
        <f>IF('[1]p22'!$H$302&lt;&gt;0,'[1]p22'!$H$302,"")</f>
        <v>Port.UAME/33/2007</v>
      </c>
      <c r="N67" s="411"/>
      <c r="O67" s="411"/>
      <c r="P67" s="411"/>
      <c r="Q67" s="411"/>
      <c r="R67" s="118">
        <f>IF('[1]p22'!$J$302&lt;&gt;0,'[1]p22'!$J$302,"")</f>
        <v>39338</v>
      </c>
      <c r="S67" s="118">
        <f>IF('[1]p22'!$K$302&lt;&gt;0,'[1]p22'!$K$302,"")</f>
        <v>40069</v>
      </c>
    </row>
    <row r="68" spans="1:19" s="3" customFormat="1" ht="13.5" customHeight="1">
      <c r="A68" s="408" t="str">
        <f>IF('[1]p22'!$A$310&lt;&gt;0,'[1]p22'!$A$310,"")</f>
        <v>Comissão de Avaliação Docente da UAME - CAD</v>
      </c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 t="str">
        <f>IF('[1]p22'!$H$310&lt;&gt;0,'[1]p22'!$H$310,"")</f>
        <v>Port/UAME/47/2009</v>
      </c>
      <c r="N68" s="408"/>
      <c r="O68" s="408"/>
      <c r="P68" s="408"/>
      <c r="Q68" s="408"/>
      <c r="R68" s="35">
        <f>IF('[1]p22'!$J$310&lt;&gt;0,'[1]p22'!$J$310,"")</f>
        <v>40000</v>
      </c>
      <c r="S68" s="35">
        <f>IF('[1]p22'!$K$310&lt;&gt;0,'[1]p22'!$K$310,"")</f>
      </c>
    </row>
    <row r="69" spans="1:19" s="3" customFormat="1" ht="13.5" customHeight="1">
      <c r="A69" s="412" t="str">
        <f>IF('[1]p22'!$A$314&lt;&gt;0,'[1]p22'!$A$314,"")</f>
        <v>Comissão de Avaliação Docente da UAME - CAD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 t="str">
        <f>IF('[1]p22'!$H$314&lt;&gt;0,'[1]p22'!$H$314,"")</f>
        <v>Port/UAME/48/2009</v>
      </c>
      <c r="N69" s="412"/>
      <c r="O69" s="412"/>
      <c r="P69" s="412"/>
      <c r="Q69" s="412"/>
      <c r="R69" s="35">
        <f>IF('[1]p22'!$J$314&lt;&gt;0,'[1]p22'!$J$314,"")</f>
        <v>40000</v>
      </c>
      <c r="S69" s="35">
        <f>IF('[1]p22'!$K$314&lt;&gt;0,'[1]p22'!$K$314,"")</f>
      </c>
    </row>
    <row r="70" spans="1:19" s="3" customFormat="1" ht="11.25">
      <c r="A70" s="407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</row>
    <row r="71" spans="1:19" s="45" customFormat="1" ht="11.25">
      <c r="A71" s="393" t="str">
        <f>T('[1]p26'!$C$13:$G$13)</f>
        <v>Jesualdo Gomes das Chagas</v>
      </c>
      <c r="B71" s="394"/>
      <c r="C71" s="394"/>
      <c r="D71" s="416"/>
      <c r="E71" s="390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</row>
    <row r="72" spans="1:19" s="3" customFormat="1" ht="13.5" customHeight="1">
      <c r="A72" s="408" t="str">
        <f>IF('[1]p26'!$A$302&lt;&gt;0,'[1]p26'!$A$302,"")</f>
        <v>Membro da Comissão Assessora de Ensino da Administração Executiva Colegiada da UAME.</v>
      </c>
      <c r="B72" s="408"/>
      <c r="C72" s="408"/>
      <c r="D72" s="408"/>
      <c r="E72" s="411"/>
      <c r="F72" s="411"/>
      <c r="G72" s="411"/>
      <c r="H72" s="411"/>
      <c r="I72" s="411"/>
      <c r="J72" s="411"/>
      <c r="K72" s="411"/>
      <c r="L72" s="411"/>
      <c r="M72" s="411">
        <f>IF('[1]p26'!$H$302&lt;&gt;0,'[1]p26'!$H$302,"")</f>
      </c>
      <c r="N72" s="411"/>
      <c r="O72" s="411"/>
      <c r="P72" s="411"/>
      <c r="Q72" s="411"/>
      <c r="R72" s="118">
        <f>IF('[1]p26'!$J$302&lt;&gt;0,'[1]p26'!$J$302,"")</f>
        <v>39584</v>
      </c>
      <c r="S72" s="118">
        <f>IF('[1]p26'!$K$302&lt;&gt;0,'[1]p26'!$K$302,"")</f>
      </c>
    </row>
    <row r="73" spans="1:19" s="3" customFormat="1" ht="11.25">
      <c r="A73" s="407"/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</row>
    <row r="74" spans="1:19" s="45" customFormat="1" ht="11.25">
      <c r="A74" s="393" t="str">
        <f>T('[1]p27'!$C$13:$G$13)</f>
        <v>José de Arimatéia Fernandes</v>
      </c>
      <c r="B74" s="394"/>
      <c r="C74" s="394"/>
      <c r="D74" s="416"/>
      <c r="E74" s="390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</row>
    <row r="75" spans="1:19" s="3" customFormat="1" ht="13.5" customHeight="1">
      <c r="A75" s="408" t="str">
        <f>IF('[1]p27'!$A$302&lt;&gt;0,'[1]p27'!$A$302,"")</f>
        <v>Comissão de Avaliação de Estágio Probatório do Prof. Jesualdo Gomes das Chagas</v>
      </c>
      <c r="B75" s="408"/>
      <c r="C75" s="408"/>
      <c r="D75" s="408"/>
      <c r="E75" s="411"/>
      <c r="F75" s="411"/>
      <c r="G75" s="411"/>
      <c r="H75" s="411"/>
      <c r="I75" s="411"/>
      <c r="J75" s="411"/>
      <c r="K75" s="411"/>
      <c r="L75" s="411"/>
      <c r="M75" s="411" t="str">
        <f>IF('[1]p27'!$H$302&lt;&gt;0,'[1]p27'!$H$302,"")</f>
        <v>Port./UAME/008/06</v>
      </c>
      <c r="N75" s="411"/>
      <c r="O75" s="411"/>
      <c r="P75" s="411"/>
      <c r="Q75" s="411"/>
      <c r="R75" s="118">
        <f>IF('[1]p27'!$J$302&lt;&gt;0,'[1]p27'!$J$302,"")</f>
        <v>38947</v>
      </c>
      <c r="S75" s="118">
        <f>IF('[1]p27'!$K$302&lt;&gt;0,'[1]p27'!$K$302,"")</f>
        <v>40042</v>
      </c>
    </row>
    <row r="76" spans="1:19" s="3" customFormat="1" ht="13.5" customHeight="1">
      <c r="A76" s="408" t="str">
        <f>IF('[1]p27'!$A$306&lt;&gt;0,'[1]p27'!$A$306,"")</f>
        <v>Comissão de Avaliação de Estágio Probatório do Prof Angelo Roncalli Furtado</v>
      </c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 t="str">
        <f>IF('[1]p27'!$H$306&lt;&gt;0,'[1]p27'!$H$306,"")</f>
        <v>Port./UAME/23/2008</v>
      </c>
      <c r="N76" s="408"/>
      <c r="O76" s="408"/>
      <c r="P76" s="408"/>
      <c r="Q76" s="408"/>
      <c r="R76" s="35">
        <f>IF('[1]p27'!$J$306&lt;&gt;0,'[1]p27'!$J$306,"")</f>
        <v>38131</v>
      </c>
      <c r="S76" s="35">
        <f>IF('[1]p27'!$K$306&lt;&gt;0,'[1]p27'!$K$306,"")</f>
        <v>40071</v>
      </c>
    </row>
    <row r="77" spans="1:19" s="3" customFormat="1" ht="13.5" customHeight="1">
      <c r="A77" s="408" t="str">
        <f>IF('[1]p27'!$A$310&lt;&gt;0,'[1]p27'!$A$310,"")</f>
        <v>Comissão de Avaliação de Estágio Probatório do Prof Diogo Diniz Pereira da Silva 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 t="str">
        <f>IF('[1]p27'!$H$310&lt;&gt;0,'[1]p27'!$H$310,"")</f>
        <v>Port./UAME/47/2009</v>
      </c>
      <c r="N77" s="408"/>
      <c r="O77" s="408"/>
      <c r="P77" s="408"/>
      <c r="Q77" s="408"/>
      <c r="R77" s="35">
        <f>IF('[1]p27'!$J$310&lt;&gt;0,'[1]p27'!$J$310,"")</f>
        <v>40000</v>
      </c>
      <c r="S77" s="35">
        <f>IF('[1]p27'!$K$310&lt;&gt;0,'[1]p27'!$K$310,"")</f>
      </c>
    </row>
    <row r="78" spans="1:19" s="3" customFormat="1" ht="13.5" customHeight="1">
      <c r="A78" s="412" t="str">
        <f>IF('[1]p27'!$A$314&lt;&gt;0,'[1]p27'!$A$314,"")</f>
        <v>Comissão de Avaliação de Estágio Probatório da Prof Severino Horácio da Silva</v>
      </c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 t="str">
        <f>IF('[1]p27'!$H$314&lt;&gt;0,'[1]p27'!$H$314,"")</f>
        <v>Port./UAME/48/2009</v>
      </c>
      <c r="N78" s="412"/>
      <c r="O78" s="412"/>
      <c r="P78" s="412"/>
      <c r="Q78" s="412"/>
      <c r="R78" s="35">
        <f>IF('[1]p27'!$J$314&lt;&gt;0,'[1]p27'!$J$314,"")</f>
        <v>40000</v>
      </c>
      <c r="S78" s="35">
        <f>IF('[1]p27'!$K$314&lt;&gt;0,'[1]p27'!$K$314,"")</f>
      </c>
    </row>
    <row r="79" spans="1:19" s="3" customFormat="1" ht="13.5" customHeight="1">
      <c r="A79" s="408" t="str">
        <f>IF('[1]p27'!$A$318&lt;&gt;0,'[1]p27'!$A$318,"")</f>
        <v>Comissão de Avaliação de Progressão Funcional da Profa. Michelli Karinne Barros da Silva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 t="str">
        <f>IF('[1]p27'!$H$318&lt;&gt;0,'[1]p27'!$H$318,"")</f>
        <v>Port./UAME/57/2009</v>
      </c>
      <c r="N79" s="408"/>
      <c r="O79" s="408"/>
      <c r="P79" s="408"/>
      <c r="Q79" s="408"/>
      <c r="R79" s="35">
        <f>IF('[1]p27'!$J$318&lt;&gt;0,'[1]p27'!$J$318,"")</f>
        <v>40161</v>
      </c>
      <c r="S79" s="35">
        <f>IF('[1]p27'!$K$318&lt;&gt;0,'[1]p27'!$K$318,"")</f>
        <v>40176</v>
      </c>
    </row>
    <row r="80" spans="1:19" s="3" customFormat="1" ht="11.25">
      <c r="A80" s="407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</row>
    <row r="81" spans="1:19" s="45" customFormat="1" ht="11.25">
      <c r="A81" s="393" t="str">
        <f>T('[1]p31'!$C$13:$G$13)</f>
        <v>José Luiz Neto</v>
      </c>
      <c r="B81" s="394"/>
      <c r="C81" s="394"/>
      <c r="D81" s="416"/>
      <c r="E81" s="390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</row>
    <row r="82" spans="1:19" s="3" customFormat="1" ht="13.5" customHeight="1">
      <c r="A82" s="408" t="str">
        <f>IF('[1]p31'!$A$302&lt;&gt;0,'[1]p31'!$A$302,"")</f>
        <v>Assessor de Graduação/CCT - PROGRAMAS: MONITORIA e PROLICEN</v>
      </c>
      <c r="B82" s="408"/>
      <c r="C82" s="408"/>
      <c r="D82" s="408"/>
      <c r="E82" s="411"/>
      <c r="F82" s="411"/>
      <c r="G82" s="411"/>
      <c r="H82" s="411"/>
      <c r="I82" s="411"/>
      <c r="J82" s="411"/>
      <c r="K82" s="411"/>
      <c r="L82" s="411"/>
      <c r="M82" s="411" t="str">
        <f>IF('[1]p31'!$H$302&lt;&gt;0,'[1]p31'!$H$302,"")</f>
        <v>Port./DCCT/003/2006</v>
      </c>
      <c r="N82" s="411"/>
      <c r="O82" s="411"/>
      <c r="P82" s="411"/>
      <c r="Q82" s="411"/>
      <c r="R82" s="118">
        <f>IF('[1]p31'!$J$302&lt;&gt;0,'[1]p31'!$J$302,"")</f>
        <v>38751</v>
      </c>
      <c r="S82" s="118">
        <f>IF('[1]p31'!$K$302&lt;&gt;0,'[1]p31'!$K$302,"")</f>
        <v>40165</v>
      </c>
    </row>
    <row r="83" spans="1:19" s="3" customFormat="1" ht="13.5" customHeight="1">
      <c r="A83" s="408" t="str">
        <f>IF('[1]p31'!$A$306&lt;&gt;0,'[1]p31'!$A$306,"")</f>
        <v>Coordenador Institucional do PIBID/UFCG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 t="str">
        <f>IF('[1]p31'!$H$306&lt;&gt;0,'[1]p31'!$H$306,"")</f>
        <v>Port./REITORIA/027/09</v>
      </c>
      <c r="N83" s="408"/>
      <c r="O83" s="408"/>
      <c r="P83" s="408"/>
      <c r="Q83" s="408"/>
      <c r="R83" s="35">
        <f>IF('[1]p31'!$J$306&lt;&gt;0,'[1]p31'!$J$306,"")</f>
        <v>39906</v>
      </c>
      <c r="S83" s="35">
        <f>IF('[1]p31'!$K$306&lt;&gt;0,'[1]p31'!$K$306,"")</f>
        <v>40177</v>
      </c>
    </row>
    <row r="84" spans="1:19" s="3" customFormat="1" ht="13.5" customHeight="1">
      <c r="A84" s="408" t="str">
        <f>IF('[1]p31'!$A$310&lt;&gt;0,'[1]p31'!$A$310,"")</f>
        <v>Tutor de 4 alunos</v>
      </c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 t="str">
        <f>IF('[1]p31'!$H$310&lt;&gt;0,'[1]p31'!$H$310,"")</f>
        <v>Port./UAME/CG/021/09</v>
      </c>
      <c r="N84" s="408"/>
      <c r="O84" s="408"/>
      <c r="P84" s="408"/>
      <c r="Q84" s="408"/>
      <c r="R84" s="35">
        <f>IF('[1]p31'!$J$310&lt;&gt;0,'[1]p31'!$J$310,"")</f>
        <v>39995</v>
      </c>
      <c r="S84" s="35">
        <f>IF('[1]p31'!$K$310&lt;&gt;0,'[1]p31'!$K$310,"")</f>
      </c>
    </row>
    <row r="85" spans="1:19" s="3" customFormat="1" ht="13.5" customHeight="1">
      <c r="A85" s="412" t="str">
        <f>IF('[1]p31'!$A$314&lt;&gt;0,'[1]p31'!$A$314,"")</f>
        <v>Pres. da Comissão de Avaliação de Estágio Probatório (Prof. Henrique)</v>
      </c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 t="str">
        <f>IF('[1]p31'!$H$314&lt;&gt;0,'[1]p31'!$H$314,"")</f>
        <v>Port./UAME/25/2008</v>
      </c>
      <c r="N85" s="412"/>
      <c r="O85" s="412"/>
      <c r="P85" s="412"/>
      <c r="Q85" s="412"/>
      <c r="R85" s="35">
        <f>IF('[1]p31'!$J$314&lt;&gt;0,'[1]p31'!$J$314,"")</f>
        <v>39508</v>
      </c>
      <c r="S85" s="35">
        <f>IF('[1]p31'!$K$314&lt;&gt;0,'[1]p31'!$K$314,"")</f>
        <v>40056</v>
      </c>
    </row>
    <row r="86" spans="1:19" s="3" customFormat="1" ht="11.25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</row>
    <row r="87" spans="1:19" s="45" customFormat="1" ht="11.25">
      <c r="A87" s="393" t="str">
        <f>T('[1]p32'!$C$13:$G$13)</f>
        <v>Luiz Antônio da Silva Medeiros</v>
      </c>
      <c r="B87" s="394"/>
      <c r="C87" s="394"/>
      <c r="D87" s="416"/>
      <c r="E87" s="390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</row>
    <row r="88" spans="1:19" s="3" customFormat="1" ht="13.5" customHeight="1">
      <c r="A88" s="408" t="str">
        <f>IF('[1]p32'!$A$302&lt;&gt;0,'[1]p32'!$A$302,"")</f>
        <v>Tutor da discente Raylla Sabino Reges</v>
      </c>
      <c r="B88" s="408"/>
      <c r="C88" s="408"/>
      <c r="D88" s="408"/>
      <c r="E88" s="411"/>
      <c r="F88" s="411"/>
      <c r="G88" s="411"/>
      <c r="H88" s="411"/>
      <c r="I88" s="411"/>
      <c r="J88" s="411"/>
      <c r="K88" s="411"/>
      <c r="L88" s="411"/>
      <c r="M88" s="411" t="str">
        <f>IF('[1]p32'!$H$302&lt;&gt;0,'[1]p32'!$H$302,"")</f>
        <v>Portaria UFCG/CCT/UAME/CG N 023/2009</v>
      </c>
      <c r="N88" s="411"/>
      <c r="O88" s="411"/>
      <c r="P88" s="411"/>
      <c r="Q88" s="411"/>
      <c r="R88" s="118">
        <f>IF('[1]p32'!$J$302&lt;&gt;0,'[1]p32'!$J$302,"")</f>
        <v>39995</v>
      </c>
      <c r="S88" s="118">
        <f>IF('[1]p32'!$K$302&lt;&gt;0,'[1]p32'!$K$302,"")</f>
      </c>
    </row>
    <row r="89" spans="1:19" s="3" customFormat="1" ht="13.5" customHeight="1">
      <c r="A89" s="408" t="str">
        <f>IF('[1]p32'!$A$306&lt;&gt;0,'[1]p32'!$A$306,"")</f>
        <v>Tutor do discente Poliana Franque de Oliveira</v>
      </c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 t="str">
        <f>IF('[1]p32'!$H$306&lt;&gt;0,'[1]p32'!$H$306,"")</f>
        <v>Portaria UFCG/CCT/UAME/CG N 023/2009</v>
      </c>
      <c r="N89" s="408"/>
      <c r="O89" s="408"/>
      <c r="P89" s="408"/>
      <c r="Q89" s="408"/>
      <c r="R89" s="35">
        <f>IF('[1]p32'!$J$306&lt;&gt;0,'[1]p32'!$J$306,"")</f>
        <v>39995</v>
      </c>
      <c r="S89" s="35">
        <f>IF('[1]p32'!$K$306&lt;&gt;0,'[1]p32'!$K$306,"")</f>
      </c>
    </row>
    <row r="90" spans="1:19" s="3" customFormat="1" ht="13.5" customHeight="1">
      <c r="A90" s="408" t="str">
        <f>IF('[1]p32'!$A$310&lt;&gt;0,'[1]p32'!$A$310,"")</f>
        <v>Tutor da discente Janaina Nunes de Paula</v>
      </c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 t="str">
        <f>IF('[1]p32'!$H$310&lt;&gt;0,'[1]p32'!$H$310,"")</f>
        <v>Portaria UFCG/CCT/UAME/CG N 023/2009</v>
      </c>
      <c r="N90" s="408"/>
      <c r="O90" s="408"/>
      <c r="P90" s="408"/>
      <c r="Q90" s="408"/>
      <c r="R90" s="35">
        <f>IF('[1]p32'!$J$310&lt;&gt;0,'[1]p32'!$J$310,"")</f>
        <v>39995</v>
      </c>
      <c r="S90" s="35">
        <f>IF('[1]p32'!$K$310&lt;&gt;0,'[1]p32'!$K$310,"")</f>
      </c>
    </row>
    <row r="91" spans="1:19" s="3" customFormat="1" ht="13.5" customHeight="1">
      <c r="A91" s="412" t="str">
        <f>IF('[1]p32'!$A$314&lt;&gt;0,'[1]p32'!$A$314,"")</f>
        <v>Tutor do discente Leonardo Dias da Silva</v>
      </c>
      <c r="B91" s="412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 t="str">
        <f>IF('[1]p32'!$H$314&lt;&gt;0,'[1]p32'!$H$314,"")</f>
        <v>Portaria UFCG/CCT/UAME/CG N 023/2009</v>
      </c>
      <c r="N91" s="412"/>
      <c r="O91" s="412"/>
      <c r="P91" s="412"/>
      <c r="Q91" s="412"/>
      <c r="R91" s="35">
        <f>IF('[1]p32'!$J$314&lt;&gt;0,'[1]p32'!$J$314,"")</f>
        <v>39995</v>
      </c>
      <c r="S91" s="35">
        <f>IF('[1]p32'!$K$314&lt;&gt;0,'[1]p32'!$K$314,"")</f>
      </c>
    </row>
    <row r="92" spans="1:19" s="3" customFormat="1" ht="11.25">
      <c r="A92" s="407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</row>
    <row r="93" spans="1:19" s="45" customFormat="1" ht="11.25">
      <c r="A93" s="393" t="str">
        <f>T('[1]p33'!$C$13:$G$13)</f>
        <v>Luiz Mendes Albuquerque Neto</v>
      </c>
      <c r="B93" s="394"/>
      <c r="C93" s="394"/>
      <c r="D93" s="416"/>
      <c r="E93" s="390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  <c r="R93" s="385"/>
      <c r="S93" s="385"/>
    </row>
    <row r="94" spans="1:19" s="3" customFormat="1" ht="13.5" customHeight="1">
      <c r="A94" s="408" t="str">
        <f>IF('[1]p33'!$A$302&lt;&gt;0,'[1]p33'!$A$302,"")</f>
        <v>Comissão de Avaliação de Docente do estágio probatório</v>
      </c>
      <c r="B94" s="408"/>
      <c r="C94" s="408"/>
      <c r="D94" s="408"/>
      <c r="E94" s="411"/>
      <c r="F94" s="411"/>
      <c r="G94" s="411"/>
      <c r="H94" s="411"/>
      <c r="I94" s="411"/>
      <c r="J94" s="411"/>
      <c r="K94" s="411"/>
      <c r="L94" s="411"/>
      <c r="M94" s="411" t="str">
        <f>IF('[1]p33'!$H$302&lt;&gt;0,'[1]p33'!$H$302,"")</f>
        <v>Portaria 25/2008</v>
      </c>
      <c r="N94" s="411"/>
      <c r="O94" s="411"/>
      <c r="P94" s="411"/>
      <c r="Q94" s="411"/>
      <c r="R94" s="118">
        <f>IF('[1]p33'!$J$302&lt;&gt;0,'[1]p33'!$J$302,"")</f>
        <v>39508</v>
      </c>
      <c r="S94" s="118">
        <f>IF('[1]p33'!$K$302&lt;&gt;0,'[1]p33'!$K$302,"")</f>
        <v>40056</v>
      </c>
    </row>
    <row r="95" spans="1:19" s="3" customFormat="1" ht="13.5" customHeight="1">
      <c r="A95" s="408" t="str">
        <f>IF('[1]p33'!$A$306&lt;&gt;0,'[1]p33'!$A$306,"")</f>
        <v>Comissão de Avaliação de Progressão Funcional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 t="str">
        <f>IF('[1]p33'!$H$306&lt;&gt;0,'[1]p33'!$H$306,"")</f>
        <v>Portaria 49/2009</v>
      </c>
      <c r="N95" s="408"/>
      <c r="O95" s="408"/>
      <c r="P95" s="408"/>
      <c r="Q95" s="408"/>
      <c r="R95" s="35">
        <f>IF('[1]p33'!$J$306&lt;&gt;0,'[1]p33'!$J$306,"")</f>
        <v>40004</v>
      </c>
      <c r="S95" s="35">
        <f>IF('[1]p33'!$K$306&lt;&gt;0,'[1]p33'!$K$306,"")</f>
        <v>40019</v>
      </c>
    </row>
    <row r="96" spans="1:19" s="3" customFormat="1" ht="13.5" customHeight="1">
      <c r="A96" s="408" t="str">
        <f>IF('[1]p33'!$A$310&lt;&gt;0,'[1]p33'!$A$310,"")</f>
        <v>Comissão de Avaliação dos Projetos Pedagógicos do CCT/UFCG</v>
      </c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 t="str">
        <f>IF('[1]p33'!$H$310&lt;&gt;0,'[1]p33'!$H$310,"")</f>
        <v>Portaria</v>
      </c>
      <c r="N96" s="408"/>
      <c r="O96" s="408"/>
      <c r="P96" s="408"/>
      <c r="Q96" s="408"/>
      <c r="R96" s="35">
        <f>IF('[1]p33'!$J$310&lt;&gt;0,'[1]p33'!$J$310,"")</f>
      </c>
      <c r="S96" s="35">
        <f>IF('[1]p33'!$K$310&lt;&gt;0,'[1]p33'!$K$310,"")</f>
      </c>
    </row>
    <row r="97" spans="1:19" s="3" customFormat="1" ht="11.25">
      <c r="A97" s="407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</row>
    <row r="98" spans="1:19" s="45" customFormat="1" ht="11.25">
      <c r="A98" s="393" t="str">
        <f>T('[1]p35'!$C$13:$G$13)</f>
        <v>Marco Aurélio Soares Souto</v>
      </c>
      <c r="B98" s="394"/>
      <c r="C98" s="394"/>
      <c r="D98" s="416"/>
      <c r="E98" s="390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</row>
    <row r="99" spans="1:19" s="3" customFormat="1" ht="13.5" customHeight="1">
      <c r="A99" s="408" t="str">
        <f>IF('[1]p35'!$A$302&lt;&gt;0,'[1]p35'!$A$302,"")</f>
        <v>Comissão de Avaliação p/ Progressão Funcional para a Classe de Professor Associado</v>
      </c>
      <c r="B99" s="408"/>
      <c r="C99" s="408"/>
      <c r="D99" s="408"/>
      <c r="E99" s="411"/>
      <c r="F99" s="411"/>
      <c r="G99" s="411"/>
      <c r="H99" s="411"/>
      <c r="I99" s="411"/>
      <c r="J99" s="411"/>
      <c r="K99" s="411"/>
      <c r="L99" s="411"/>
      <c r="M99" s="411" t="str">
        <f>IF('[1]p35'!$H$302&lt;&gt;0,'[1]p35'!$H$302,"")</f>
        <v>Port. GR/090/2007</v>
      </c>
      <c r="N99" s="411"/>
      <c r="O99" s="411"/>
      <c r="P99" s="411"/>
      <c r="Q99" s="411"/>
      <c r="R99" s="118">
        <f>IF('[1]p35'!$J$302&lt;&gt;0,'[1]p35'!$J$302,"")</f>
        <v>38959</v>
      </c>
      <c r="S99" s="118">
        <f>IF('[1]p35'!$K$302&lt;&gt;0,'[1]p35'!$K$302,"")</f>
        <v>39351</v>
      </c>
    </row>
    <row r="100" spans="1:19" s="3" customFormat="1" ht="13.5" customHeight="1">
      <c r="A100" s="408" t="str">
        <f>IF('[1]p35'!$A$306&lt;&gt;0,'[1]p35'!$A$306,"")</f>
        <v>Comissão de Avaliação de Estágio Probatório da Prof. (Claudianor)</v>
      </c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 t="str">
        <f>IF('[1]p35'!$H$306&lt;&gt;0,'[1]p35'!$H$306,"")</f>
        <v>Port./UAME/004/06</v>
      </c>
      <c r="N100" s="408"/>
      <c r="O100" s="408"/>
      <c r="P100" s="408"/>
      <c r="Q100" s="408"/>
      <c r="R100" s="35">
        <f>IF('[1]p35'!$J$306&lt;&gt;0,'[1]p35'!$J$306,"")</f>
        <v>38947</v>
      </c>
      <c r="S100" s="35">
        <f>IF('[1]p35'!$K$306&lt;&gt;0,'[1]p35'!$K$306,"")</f>
        <v>40042</v>
      </c>
    </row>
    <row r="101" spans="1:19" s="3" customFormat="1" ht="11.25">
      <c r="A101" s="407"/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</row>
    <row r="102" spans="1:19" s="45" customFormat="1" ht="11.25">
      <c r="A102" s="393" t="str">
        <f>T('[1]p37'!$C$13:$G$13)</f>
        <v>Miriam Costa</v>
      </c>
      <c r="B102" s="394"/>
      <c r="C102" s="394"/>
      <c r="D102" s="416"/>
      <c r="E102" s="390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</row>
    <row r="103" spans="1:19" s="3" customFormat="1" ht="13.5" customHeight="1">
      <c r="A103" s="408" t="str">
        <f>IF('[1]p37'!$A$302&lt;&gt;0,'[1]p37'!$A$302,"")</f>
        <v> Comissao de Avaliação de Estágio Probatório (Prof. Marcelo)</v>
      </c>
      <c r="B103" s="408"/>
      <c r="C103" s="408"/>
      <c r="D103" s="408"/>
      <c r="E103" s="411"/>
      <c r="F103" s="411"/>
      <c r="G103" s="411"/>
      <c r="H103" s="411"/>
      <c r="I103" s="411"/>
      <c r="J103" s="411"/>
      <c r="K103" s="411"/>
      <c r="L103" s="411"/>
      <c r="M103" s="411" t="str">
        <f>IF('[1]p37'!$H$302&lt;&gt;0,'[1]p37'!$H$302,"")</f>
        <v>Port. 05/2007/UAME</v>
      </c>
      <c r="N103" s="411"/>
      <c r="O103" s="411"/>
      <c r="P103" s="411"/>
      <c r="Q103" s="411"/>
      <c r="R103" s="118">
        <f>IF('[1]p37'!$J$302&lt;&gt;0,'[1]p37'!$J$302,"")</f>
        <v>39149</v>
      </c>
      <c r="S103" s="118">
        <f>IF('[1]p37'!$K$302&lt;&gt;0,'[1]p37'!$K$302,"")</f>
        <v>40245</v>
      </c>
    </row>
    <row r="104" spans="1:19" s="3" customFormat="1" ht="13.5" customHeight="1">
      <c r="A104" s="408" t="str">
        <f>IF('[1]p37'!$A$306&lt;&gt;0,'[1]p37'!$A$306,"")</f>
        <v>Comissao de Avaliação de Estágio Probatório (Prof. Michelli)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 t="str">
        <f>IF('[1]p37'!$H$306&lt;&gt;0,'[1]p37'!$H$306,"")</f>
        <v>Port. 04/2007/UAME</v>
      </c>
      <c r="N104" s="408"/>
      <c r="O104" s="408"/>
      <c r="P104" s="408"/>
      <c r="Q104" s="408"/>
      <c r="R104" s="35">
        <f>IF('[1]p37'!$J$306&lt;&gt;0,'[1]p37'!$J$306,"")</f>
        <v>39149</v>
      </c>
      <c r="S104" s="35">
        <f>IF('[1]p37'!$K$306&lt;&gt;0,'[1]p37'!$K$306,"")</f>
        <v>40245</v>
      </c>
    </row>
    <row r="105" spans="1:19" s="3" customFormat="1" ht="13.5" customHeight="1">
      <c r="A105" s="408" t="str">
        <f>IF('[1]p37'!$A$310&lt;&gt;0,'[1]p37'!$A$310,"")</f>
        <v>Comissao de Avaliaçao de Estagio Probatorio(Prof. Fernanda Ester)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 t="str">
        <f>IF('[1]p37'!$H$310&lt;&gt;0,'[1]p37'!$H$310,"")</f>
        <v>Port.46/2009/UAME</v>
      </c>
      <c r="N105" s="408"/>
      <c r="O105" s="408"/>
      <c r="P105" s="408"/>
      <c r="Q105" s="408"/>
      <c r="R105" s="35">
        <f>IF('[1]p37'!$J$310&lt;&gt;0,'[1]p37'!$J$310,"")</f>
        <v>40000</v>
      </c>
      <c r="S105" s="35">
        <f>IF('[1]p37'!$K$310&lt;&gt;0,'[1]p37'!$K$310,"")</f>
      </c>
    </row>
    <row r="106" spans="1:19" s="3" customFormat="1" ht="13.5" customHeight="1">
      <c r="A106" s="412" t="str">
        <f>IF('[1]p37'!$A$314&lt;&gt;0,'[1]p37'!$A$314,"")</f>
        <v>comissao de Avaliaçao Docente( Prof. Luiz Antonio da Silva Medeiros)</v>
      </c>
      <c r="B106" s="412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 t="str">
        <f>IF('[1]p37'!$H$314&lt;&gt;0,'[1]p37'!$H$314,"")</f>
        <v>Port.45/2009/UAME</v>
      </c>
      <c r="N106" s="412"/>
      <c r="O106" s="412"/>
      <c r="P106" s="412"/>
      <c r="Q106" s="412"/>
      <c r="R106" s="35">
        <f>IF('[1]p37'!$J$314&lt;&gt;0,'[1]p37'!$J$314,"")</f>
        <v>40000</v>
      </c>
      <c r="S106" s="35">
        <f>IF('[1]p37'!$K$314&lt;&gt;0,'[1]p37'!$K$314,"")</f>
      </c>
    </row>
    <row r="107" spans="1:19" s="3" customFormat="1" ht="11.25">
      <c r="A107" s="407"/>
      <c r="B107" s="407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</row>
    <row r="108" spans="1:19" s="45" customFormat="1" ht="11.25">
      <c r="A108" s="393" t="str">
        <f>T('[1]p39'!$C$13:$G$13)</f>
        <v>Rosana Marques da Silva</v>
      </c>
      <c r="B108" s="394"/>
      <c r="C108" s="394"/>
      <c r="D108" s="416"/>
      <c r="E108" s="390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</row>
    <row r="109" spans="1:19" s="3" customFormat="1" ht="13.5" customHeight="1">
      <c r="A109" s="408" t="str">
        <f>IF('[1]p39'!$A$302&lt;&gt;0,'[1]p39'!$A$302,"")</f>
        <v>Comissão de Avaliação de Estágio Probatório (Profa. Michelli)</v>
      </c>
      <c r="B109" s="408"/>
      <c r="C109" s="408"/>
      <c r="D109" s="408"/>
      <c r="E109" s="411"/>
      <c r="F109" s="411"/>
      <c r="G109" s="411"/>
      <c r="H109" s="411"/>
      <c r="I109" s="411"/>
      <c r="J109" s="411"/>
      <c r="K109" s="411"/>
      <c r="L109" s="411"/>
      <c r="M109" s="411" t="str">
        <f>IF('[1]p39'!$H$302&lt;&gt;0,'[1]p39'!$H$302,"")</f>
        <v>Port./04/07UAME</v>
      </c>
      <c r="N109" s="411"/>
      <c r="O109" s="411"/>
      <c r="P109" s="411"/>
      <c r="Q109" s="411"/>
      <c r="R109" s="118">
        <f>IF('[1]p39'!$J$302&lt;&gt;0,'[1]p39'!$J$302,"")</f>
        <v>39149</v>
      </c>
      <c r="S109" s="118">
        <f>IF('[1]p39'!$K$302&lt;&gt;0,'[1]p39'!$K$302,"")</f>
        <v>40245</v>
      </c>
    </row>
    <row r="110" spans="1:19" s="3" customFormat="1" ht="13.5" customHeight="1">
      <c r="A110" s="408" t="str">
        <f>IF('[1]p39'!$A$306&lt;&gt;0,'[1]p39'!$A$306,"")</f>
        <v>Comissão de Avaliação de Estágio Probatório (Prof. Marcelo)</v>
      </c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 t="str">
        <f>IF('[1]p39'!$H$306&lt;&gt;0,'[1]p39'!$H$306,"")</f>
        <v>Port./05/07/UAME</v>
      </c>
      <c r="N110" s="408"/>
      <c r="O110" s="408"/>
      <c r="P110" s="408"/>
      <c r="Q110" s="408"/>
      <c r="R110" s="35">
        <f>IF('[1]p39'!$J$306&lt;&gt;0,'[1]p39'!$J$306,"")</f>
        <v>39149</v>
      </c>
      <c r="S110" s="35">
        <f>IF('[1]p39'!$K$306&lt;&gt;0,'[1]p39'!$K$306,"")</f>
        <v>40245</v>
      </c>
    </row>
    <row r="111" spans="1:19" s="3" customFormat="1" ht="11.25">
      <c r="A111" s="407"/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Q111" s="407"/>
      <c r="R111" s="407"/>
      <c r="S111" s="407"/>
    </row>
    <row r="112" spans="1:19" s="45" customFormat="1" ht="11.25">
      <c r="A112" s="393" t="str">
        <f>T('[1]p40'!$C$13:$G$13)</f>
        <v>Rosângela Silveira do Nascimento</v>
      </c>
      <c r="B112" s="394"/>
      <c r="C112" s="394"/>
      <c r="D112" s="416"/>
      <c r="E112" s="390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</row>
    <row r="113" spans="1:19" s="3" customFormat="1" ht="13.5" customHeight="1">
      <c r="A113" s="408" t="str">
        <f>IF('[1]p40'!$A$302&lt;&gt;0,'[1]p40'!$A$302,"")</f>
        <v>Reunião da UAME</v>
      </c>
      <c r="B113" s="408"/>
      <c r="C113" s="408"/>
      <c r="D113" s="408"/>
      <c r="E113" s="411"/>
      <c r="F113" s="411"/>
      <c r="G113" s="411"/>
      <c r="H113" s="411"/>
      <c r="I113" s="411"/>
      <c r="J113" s="411"/>
      <c r="K113" s="411"/>
      <c r="L113" s="411"/>
      <c r="M113" s="411">
        <f>IF('[1]p40'!$H$302&lt;&gt;0,'[1]p40'!$H$302,"")</f>
      </c>
      <c r="N113" s="411"/>
      <c r="O113" s="411"/>
      <c r="P113" s="411"/>
      <c r="Q113" s="411"/>
      <c r="R113" s="118">
        <f>IF('[1]p40'!$J$302&lt;&gt;0,'[1]p40'!$J$302,"")</f>
      </c>
      <c r="S113" s="118">
        <f>IF('[1]p40'!$K$302&lt;&gt;0,'[1]p40'!$K$302,"")</f>
      </c>
    </row>
    <row r="114" spans="1:19" s="3" customFormat="1" ht="13.5" customHeight="1">
      <c r="A114" s="408" t="str">
        <f>IF('[1]p40'!$A$306&lt;&gt;0,'[1]p40'!$A$306,"")</f>
        <v>Reunião da aréa de estatística</v>
      </c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>
        <f>IF('[1]p40'!$H$306&lt;&gt;0,'[1]p40'!$H$306,"")</f>
      </c>
      <c r="N114" s="408"/>
      <c r="O114" s="408"/>
      <c r="P114" s="408"/>
      <c r="Q114" s="408"/>
      <c r="R114" s="35">
        <f>IF('[1]p40'!$J$306&lt;&gt;0,'[1]p40'!$J$306,"")</f>
      </c>
      <c r="S114" s="35">
        <f>IF('[1]p40'!$K$306&lt;&gt;0,'[1]p40'!$K$306,"")</f>
      </c>
    </row>
    <row r="115" spans="1:19" s="3" customFormat="1" ht="13.5" customHeight="1">
      <c r="A115" s="408" t="str">
        <f>IF('[1]p40'!$A$310&lt;&gt;0,'[1]p40'!$A$310,"")</f>
        <v>Membro da Comissão Permanente de Acumulação de Cargos  e Empregos- CPACE</v>
      </c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 t="str">
        <f>IF('[1]p40'!$H$310&lt;&gt;0,'[1]p40'!$H$310,"")</f>
        <v>Port. R/014</v>
      </c>
      <c r="N115" s="408"/>
      <c r="O115" s="408"/>
      <c r="P115" s="408"/>
      <c r="Q115" s="408"/>
      <c r="R115" s="35">
        <f>IF('[1]p40'!$J$310&lt;&gt;0,'[1]p40'!$J$310,"")</f>
        <v>39884</v>
      </c>
      <c r="S115" s="35">
        <f>IF('[1]p40'!$K$310&lt;&gt;0,'[1]p40'!$K$310,"")</f>
      </c>
    </row>
    <row r="116" spans="1:19" s="3" customFormat="1" ht="11.25">
      <c r="A116" s="407"/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</row>
    <row r="117" spans="1:19" s="45" customFormat="1" ht="11.25">
      <c r="A117" s="393" t="str">
        <f>T('[1]p42'!$C$13:$G$13)</f>
        <v>Severino Horácio da Silva</v>
      </c>
      <c r="B117" s="394"/>
      <c r="C117" s="394"/>
      <c r="D117" s="416"/>
      <c r="E117" s="390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</row>
    <row r="118" spans="1:19" s="3" customFormat="1" ht="13.5" customHeight="1">
      <c r="A118" s="408" t="str">
        <f>IF('[1]p42'!$A$302&lt;&gt;0,'[1]p42'!$A$302,"")</f>
        <v>Membro da Comissão Permanente de Pessoal Docente - CPPD</v>
      </c>
      <c r="B118" s="408"/>
      <c r="C118" s="408"/>
      <c r="D118" s="408"/>
      <c r="E118" s="411"/>
      <c r="F118" s="411"/>
      <c r="G118" s="411"/>
      <c r="H118" s="411"/>
      <c r="I118" s="411"/>
      <c r="J118" s="411"/>
      <c r="K118" s="411"/>
      <c r="L118" s="411"/>
      <c r="M118" s="411" t="str">
        <f>IF('[1]p42'!$H$302&lt;&gt;0,'[1]p42'!$H$302,"")</f>
        <v>Port. R/067/08</v>
      </c>
      <c r="N118" s="411"/>
      <c r="O118" s="411"/>
      <c r="P118" s="411"/>
      <c r="Q118" s="411"/>
      <c r="R118" s="118">
        <f>IF('[1]p42'!$J$302&lt;&gt;0,'[1]p42'!$J$302,"")</f>
        <v>39602</v>
      </c>
      <c r="S118" s="118">
        <f>IF('[1]p42'!$K$302&lt;&gt;0,'[1]p42'!$K$302,"")</f>
      </c>
    </row>
    <row r="119" spans="1:19" s="3" customFormat="1" ht="13.5" customHeight="1">
      <c r="A119" s="408" t="str">
        <f>IF('[1]p42'!$A$306&lt;&gt;0,'[1]p42'!$A$306,"")</f>
        <v>Pós-Graduação em Matemática</v>
      </c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 t="str">
        <f>IF('[1]p42'!$H$306&lt;&gt;0,'[1]p42'!$H$306,"")</f>
        <v>Portaria/UAME/CCT/UFCG/N.41/2009</v>
      </c>
      <c r="N119" s="408"/>
      <c r="O119" s="408"/>
      <c r="P119" s="408"/>
      <c r="Q119" s="408"/>
      <c r="R119" s="35">
        <f>IF('[1]p42'!$J$306&lt;&gt;0,'[1]p42'!$J$306,"")</f>
        <v>39982</v>
      </c>
      <c r="S119" s="35">
        <f>IF('[1]p42'!$K$306&lt;&gt;0,'[1]p42'!$K$306,"")</f>
      </c>
    </row>
    <row r="120" spans="1:19" s="3" customFormat="1" ht="11.25">
      <c r="A120" s="407"/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</row>
    <row r="121" spans="1:19" s="45" customFormat="1" ht="11.25">
      <c r="A121" s="393" t="str">
        <f>T('[1]p43'!$C$13:$G$13)</f>
        <v>Vanio Fragoso de Melo</v>
      </c>
      <c r="B121" s="394"/>
      <c r="C121" s="394"/>
      <c r="D121" s="416"/>
      <c r="E121" s="390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</row>
    <row r="122" spans="1:19" s="3" customFormat="1" ht="13.5" customHeight="1">
      <c r="A122" s="408" t="str">
        <f>IF('[1]p43'!$A$302&lt;&gt;0,'[1]p43'!$A$302,"")</f>
        <v>Comissão de Avaliação de Estágio Probatório do Prof. Ângelo</v>
      </c>
      <c r="B122" s="408"/>
      <c r="C122" s="408"/>
      <c r="D122" s="408"/>
      <c r="E122" s="411"/>
      <c r="F122" s="411"/>
      <c r="G122" s="411"/>
      <c r="H122" s="411"/>
      <c r="I122" s="411"/>
      <c r="J122" s="411"/>
      <c r="K122" s="411"/>
      <c r="L122" s="411"/>
      <c r="M122" s="411" t="str">
        <f>IF('[1]p43'!$H$302&lt;&gt;0,'[1]p43'!$H$302,"")</f>
        <v>CCT/UFCG/Nº 23/08</v>
      </c>
      <c r="N122" s="411"/>
      <c r="O122" s="411"/>
      <c r="P122" s="411"/>
      <c r="Q122" s="411"/>
      <c r="R122" s="118">
        <f>IF('[1]p43'!$J$302&lt;&gt;0,'[1]p43'!$J$302,"")</f>
        <v>38947</v>
      </c>
      <c r="S122" s="118">
        <f>IF('[1]p43'!$K$302&lt;&gt;0,'[1]p43'!$K$302,"")</f>
        <v>40826</v>
      </c>
    </row>
  </sheetData>
  <sheetProtection/>
  <mergeCells count="216">
    <mergeCell ref="E3:Q3"/>
    <mergeCell ref="A120:S120"/>
    <mergeCell ref="A121:D121"/>
    <mergeCell ref="E121:S121"/>
    <mergeCell ref="A116:S116"/>
    <mergeCell ref="A117:D117"/>
    <mergeCell ref="E117:S117"/>
    <mergeCell ref="A118:L118"/>
    <mergeCell ref="M118:Q118"/>
    <mergeCell ref="A114:L114"/>
    <mergeCell ref="A122:L122"/>
    <mergeCell ref="M122:Q122"/>
    <mergeCell ref="A119:L119"/>
    <mergeCell ref="M119:Q119"/>
    <mergeCell ref="M114:Q114"/>
    <mergeCell ref="A115:L115"/>
    <mergeCell ref="M115:Q115"/>
    <mergeCell ref="A111:S111"/>
    <mergeCell ref="A112:D112"/>
    <mergeCell ref="E112:S112"/>
    <mergeCell ref="A113:L113"/>
    <mergeCell ref="M113:Q113"/>
    <mergeCell ref="A110:L110"/>
    <mergeCell ref="M110:Q110"/>
    <mergeCell ref="A107:S107"/>
    <mergeCell ref="A108:D108"/>
    <mergeCell ref="E108:S108"/>
    <mergeCell ref="A109:L109"/>
    <mergeCell ref="M109:Q109"/>
    <mergeCell ref="A106:L106"/>
    <mergeCell ref="M106:Q106"/>
    <mergeCell ref="A104:L104"/>
    <mergeCell ref="M104:Q104"/>
    <mergeCell ref="A105:L105"/>
    <mergeCell ref="M105:Q105"/>
    <mergeCell ref="A101:S101"/>
    <mergeCell ref="A102:D102"/>
    <mergeCell ref="E102:S102"/>
    <mergeCell ref="A103:L103"/>
    <mergeCell ref="M103:Q103"/>
    <mergeCell ref="A100:L100"/>
    <mergeCell ref="M100:Q100"/>
    <mergeCell ref="A97:S97"/>
    <mergeCell ref="A98:D98"/>
    <mergeCell ref="E98:S98"/>
    <mergeCell ref="A99:L99"/>
    <mergeCell ref="M99:Q99"/>
    <mergeCell ref="A95:L95"/>
    <mergeCell ref="M95:Q95"/>
    <mergeCell ref="A96:L96"/>
    <mergeCell ref="M96:Q96"/>
    <mergeCell ref="A92:S92"/>
    <mergeCell ref="A93:D93"/>
    <mergeCell ref="E93:S93"/>
    <mergeCell ref="A94:L94"/>
    <mergeCell ref="M94:Q94"/>
    <mergeCell ref="A91:L91"/>
    <mergeCell ref="M91:Q91"/>
    <mergeCell ref="A89:L89"/>
    <mergeCell ref="M89:Q89"/>
    <mergeCell ref="A90:L90"/>
    <mergeCell ref="M90:Q90"/>
    <mergeCell ref="A86:S86"/>
    <mergeCell ref="A87:D87"/>
    <mergeCell ref="E87:S87"/>
    <mergeCell ref="A88:L88"/>
    <mergeCell ref="M88:Q88"/>
    <mergeCell ref="A85:L85"/>
    <mergeCell ref="M85:Q85"/>
    <mergeCell ref="A83:L83"/>
    <mergeCell ref="M83:Q83"/>
    <mergeCell ref="A84:L84"/>
    <mergeCell ref="M84:Q84"/>
    <mergeCell ref="A80:S80"/>
    <mergeCell ref="A81:D81"/>
    <mergeCell ref="E81:S81"/>
    <mergeCell ref="A82:L82"/>
    <mergeCell ref="M82:Q82"/>
    <mergeCell ref="A78:L78"/>
    <mergeCell ref="M78:Q78"/>
    <mergeCell ref="A79:L79"/>
    <mergeCell ref="M79:Q79"/>
    <mergeCell ref="A76:L76"/>
    <mergeCell ref="M76:Q76"/>
    <mergeCell ref="A77:L77"/>
    <mergeCell ref="M77:Q77"/>
    <mergeCell ref="A73:S73"/>
    <mergeCell ref="A74:D74"/>
    <mergeCell ref="E74:S74"/>
    <mergeCell ref="A75:L75"/>
    <mergeCell ref="M75:Q75"/>
    <mergeCell ref="A70:S70"/>
    <mergeCell ref="A71:D71"/>
    <mergeCell ref="E71:S71"/>
    <mergeCell ref="A72:L72"/>
    <mergeCell ref="M72:Q72"/>
    <mergeCell ref="A69:L69"/>
    <mergeCell ref="M69:Q69"/>
    <mergeCell ref="A68:L68"/>
    <mergeCell ref="M68:Q68"/>
    <mergeCell ref="A65:S65"/>
    <mergeCell ref="A66:D66"/>
    <mergeCell ref="E66:S66"/>
    <mergeCell ref="A67:L67"/>
    <mergeCell ref="M67:Q67"/>
    <mergeCell ref="A64:L64"/>
    <mergeCell ref="M64:Q64"/>
    <mergeCell ref="A62:L62"/>
    <mergeCell ref="M62:Q62"/>
    <mergeCell ref="A63:L63"/>
    <mergeCell ref="M63:Q63"/>
    <mergeCell ref="A59:S59"/>
    <mergeCell ref="A60:D60"/>
    <mergeCell ref="E60:S60"/>
    <mergeCell ref="A61:L61"/>
    <mergeCell ref="M61:Q61"/>
    <mergeCell ref="A56:S56"/>
    <mergeCell ref="A57:D57"/>
    <mergeCell ref="E57:S57"/>
    <mergeCell ref="A58:L58"/>
    <mergeCell ref="M58:Q58"/>
    <mergeCell ref="A54:L54"/>
    <mergeCell ref="M54:Q54"/>
    <mergeCell ref="A55:L55"/>
    <mergeCell ref="M55:Q55"/>
    <mergeCell ref="A51:S51"/>
    <mergeCell ref="A52:D52"/>
    <mergeCell ref="E52:S52"/>
    <mergeCell ref="A53:L53"/>
    <mergeCell ref="M53:Q53"/>
    <mergeCell ref="A50:L50"/>
    <mergeCell ref="M50:Q50"/>
    <mergeCell ref="A48:L48"/>
    <mergeCell ref="M48:Q48"/>
    <mergeCell ref="A49:L49"/>
    <mergeCell ref="M49:Q49"/>
    <mergeCell ref="A45:S45"/>
    <mergeCell ref="A46:D46"/>
    <mergeCell ref="E46:S46"/>
    <mergeCell ref="A47:L47"/>
    <mergeCell ref="M47:Q47"/>
    <mergeCell ref="A44:L44"/>
    <mergeCell ref="M44:Q44"/>
    <mergeCell ref="A43:L43"/>
    <mergeCell ref="M43:Q43"/>
    <mergeCell ref="A40:S40"/>
    <mergeCell ref="A41:D41"/>
    <mergeCell ref="E41:S41"/>
    <mergeCell ref="A42:L42"/>
    <mergeCell ref="M42:Q42"/>
    <mergeCell ref="A38:L38"/>
    <mergeCell ref="M38:Q38"/>
    <mergeCell ref="A39:L39"/>
    <mergeCell ref="M39:Q39"/>
    <mergeCell ref="A36:L36"/>
    <mergeCell ref="M36:Q36"/>
    <mergeCell ref="A37:L37"/>
    <mergeCell ref="M37:Q37"/>
    <mergeCell ref="A34:S34"/>
    <mergeCell ref="A35:D35"/>
    <mergeCell ref="E35:S35"/>
    <mergeCell ref="A32:L32"/>
    <mergeCell ref="M32:Q32"/>
    <mergeCell ref="A33:L33"/>
    <mergeCell ref="M33:Q33"/>
    <mergeCell ref="A30:L30"/>
    <mergeCell ref="M30:Q30"/>
    <mergeCell ref="A31:L31"/>
    <mergeCell ref="M31:Q31"/>
    <mergeCell ref="A28:S28"/>
    <mergeCell ref="A29:D29"/>
    <mergeCell ref="E29:S29"/>
    <mergeCell ref="A26:L26"/>
    <mergeCell ref="M26:Q26"/>
    <mergeCell ref="A27:L27"/>
    <mergeCell ref="M27:Q27"/>
    <mergeCell ref="A24:L24"/>
    <mergeCell ref="M24:Q24"/>
    <mergeCell ref="A25:L25"/>
    <mergeCell ref="M25:Q25"/>
    <mergeCell ref="A21:S21"/>
    <mergeCell ref="A22:D22"/>
    <mergeCell ref="E22:S22"/>
    <mergeCell ref="A23:L23"/>
    <mergeCell ref="M23:Q23"/>
    <mergeCell ref="A19:L19"/>
    <mergeCell ref="M19:Q19"/>
    <mergeCell ref="A20:L20"/>
    <mergeCell ref="M20:Q20"/>
    <mergeCell ref="A16:S16"/>
    <mergeCell ref="A17:D17"/>
    <mergeCell ref="E17:S17"/>
    <mergeCell ref="A18:L18"/>
    <mergeCell ref="M18:Q18"/>
    <mergeCell ref="A13:S13"/>
    <mergeCell ref="A14:D14"/>
    <mergeCell ref="E14:S14"/>
    <mergeCell ref="A15:L15"/>
    <mergeCell ref="M15:Q15"/>
    <mergeCell ref="A1:S1"/>
    <mergeCell ref="A2:S2"/>
    <mergeCell ref="A3:D3"/>
    <mergeCell ref="A12:L12"/>
    <mergeCell ref="M12:Q12"/>
    <mergeCell ref="M11:Q11"/>
    <mergeCell ref="A6:L6"/>
    <mergeCell ref="M6:Q6"/>
    <mergeCell ref="A8:D8"/>
    <mergeCell ref="E8:S8"/>
    <mergeCell ref="A11:L11"/>
    <mergeCell ref="A7:S7"/>
    <mergeCell ref="A4:S5"/>
    <mergeCell ref="M9:Q9"/>
    <mergeCell ref="A9:L9"/>
    <mergeCell ref="A10:L10"/>
    <mergeCell ref="M10:Q1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Aparecido</cp:lastModifiedBy>
  <cp:lastPrinted>2010-06-03T20:43:02Z</cp:lastPrinted>
  <dcterms:created xsi:type="dcterms:W3CDTF">2000-03-16T19:09:54Z</dcterms:created>
  <dcterms:modified xsi:type="dcterms:W3CDTF">2010-06-11T11:24:57Z</dcterms:modified>
  <cp:category/>
  <cp:version/>
  <cp:contentType/>
  <cp:contentStatus/>
</cp:coreProperties>
</file>