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720" windowHeight="7320" tabRatio="865" firstSheet="5" activeTab="5"/>
  </bookViews>
  <sheets>
    <sheet name="Percentuais" sheetId="1" r:id="rId1"/>
    <sheet name="Resumo" sheetId="2" r:id="rId2"/>
    <sheet name="Visitas" sheetId="3" r:id="rId3"/>
    <sheet name="Visitantes" sheetId="4" r:id="rId4"/>
    <sheet name="Divulgacao" sheetId="5" r:id="rId5"/>
    <sheet name="Eventos" sheetId="6" r:id="rId6"/>
    <sheet name="Outras" sheetId="7" r:id="rId7"/>
    <sheet name="Representacoes" sheetId="8" r:id="rId8"/>
    <sheet name="Administrativas" sheetId="9" r:id="rId9"/>
    <sheet name="CDs-FGs" sheetId="10" r:id="rId10"/>
    <sheet name="Bancas&amp;Comissoes" sheetId="11" r:id="rId11"/>
    <sheet name="ApoioAcademico" sheetId="12" r:id="rId12"/>
    <sheet name="ProducaoTecnica" sheetId="13" r:id="rId13"/>
    <sheet name="ProducaoArtistica" sheetId="14" r:id="rId14"/>
    <sheet name="Publicacoes" sheetId="15" r:id="rId15"/>
    <sheet name="Extensão" sheetId="16" r:id="rId16"/>
    <sheet name="Pesquisa" sheetId="17" r:id="rId17"/>
    <sheet name="Orientacoes-PG" sheetId="18" r:id="rId18"/>
    <sheet name="Orientacoes-Gr" sheetId="19" r:id="rId19"/>
    <sheet name="Turmas-PG" sheetId="20" r:id="rId20"/>
    <sheet name="Turmas-GR" sheetId="21" r:id="rId21"/>
    <sheet name="CH" sheetId="22" r:id="rId22"/>
    <sheet name="CapacSemAfastamento" sheetId="23" r:id="rId23"/>
    <sheet name="Outros_Afastamentos" sheetId="24" r:id="rId24"/>
    <sheet name="Afast_Qualificacao" sheetId="25" r:id="rId25"/>
    <sheet name="Professores" sheetId="26" r:id="rId26"/>
  </sheets>
  <externalReferences>
    <externalReference r:id="rId29"/>
  </externalReferences>
  <definedNames>
    <definedName name="_xlnm.Print_Area" localSheetId="8">'Administrativas'!$1:$110</definedName>
    <definedName name="_xlnm.Print_Area" localSheetId="9">'CDs-FGs'!$1:$30</definedName>
    <definedName name="_xlnm.Print_Area" localSheetId="21">'CH'!$1:$136</definedName>
    <definedName name="_xlnm.Print_Area" localSheetId="17">'Orientacoes-PG'!$1:$68</definedName>
    <definedName name="_xlnm.Print_Area" localSheetId="23">'Outros_Afastamentos'!$1:$5</definedName>
    <definedName name="_xlnm.Print_Area" localSheetId="13">'ProducaoArtistica'!$1:$5</definedName>
    <definedName name="_xlnm.Print_Area" localSheetId="12">'ProducaoTecnica'!$1:$5</definedName>
    <definedName name="_xlnm.Print_Area" localSheetId="14">'Publicacoes'!$A:$Q</definedName>
    <definedName name="_xlnm.Print_Area" localSheetId="1">'Resumo'!$1:$168</definedName>
    <definedName name="_xlnm.Print_Area" localSheetId="20">'Turmas-GR'!$1:$130</definedName>
    <definedName name="_xlnm.Print_Area" localSheetId="3">'Visitantes'!$1:$36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  <author> Eduardo</author>
  </authors>
  <commentList>
    <comment ref="H87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88" authorId="0">
      <text>
        <r>
          <rPr>
            <b/>
            <sz val="8"/>
            <rFont val="Tahoma"/>
            <family val="0"/>
          </rPr>
          <t>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5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H96" authorId="0">
      <text>
        <r>
          <rPr>
            <b/>
            <sz val="8"/>
            <rFont val="Tahoma"/>
            <family val="0"/>
          </rPr>
          <t xml:space="preserve"> Não preencha esta célula.</t>
        </r>
        <r>
          <rPr>
            <sz val="8"/>
            <rFont val="Tahoma"/>
            <family val="0"/>
          </rPr>
          <t xml:space="preserve">
</t>
        </r>
      </text>
    </comment>
    <comment ref="I29" authorId="1">
      <text>
        <r>
          <rPr>
            <b/>
            <sz val="8"/>
            <rFont val="Tahoma"/>
            <family val="0"/>
          </rPr>
          <t xml:space="preserve"> Levar em conta, usando o bom senso,  admissoes, retornos e afastamentos no inicio ou final do periodo.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Aparecido Jesuino de Souza</author>
  </authors>
  <commentList>
    <comment ref="A6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6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6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6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6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6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6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6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6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6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6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6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41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41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41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41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41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41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41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41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41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41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41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41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41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81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81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81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81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81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81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81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81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81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81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81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81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81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81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81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81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81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  <comment ref="A121" authorId="0">
      <text>
        <r>
          <rPr>
            <sz val="8"/>
            <color indexed="8"/>
            <rFont val="Tahoma"/>
            <family val="2"/>
          </rPr>
          <t>Carga Horária Total em Afastamento para Capacitação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121" authorId="0">
      <text>
        <r>
          <rPr>
            <sz val="8"/>
            <color indexed="8"/>
            <rFont val="Tahoma"/>
            <family val="2"/>
          </rPr>
          <t>Carga Horária Total  em Outros Afastamentos durante 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C121" authorId="0">
      <text>
        <r>
          <rPr>
            <sz val="8"/>
            <color indexed="8"/>
            <rFont val="Tahoma"/>
            <family val="2"/>
          </rPr>
          <t>Carga Horária Total dedicada à qualificação sem afastamento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D121" authorId="0">
      <text>
        <r>
          <rPr>
            <sz val="8"/>
            <color indexed="8"/>
            <rFont val="Tahoma"/>
            <family val="2"/>
          </rPr>
          <t>Carga Horária Total em sala de aula na graduação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E121" authorId="0">
      <text>
        <r>
          <rPr>
            <sz val="8"/>
            <color indexed="8"/>
            <rFont val="Tahoma"/>
            <family val="2"/>
          </rPr>
          <t>Carga Horária  Total em sala de aula na Pós-Graduação no Período.</t>
        </r>
      </text>
    </comment>
    <comment ref="F121" authorId="0">
      <text>
        <r>
          <rPr>
            <sz val="8"/>
            <color indexed="8"/>
            <rFont val="Tahoma"/>
            <family val="2"/>
          </rPr>
          <t>Carga Horária Total acessória ao ensino, como correção de provas, preparação de aulas, atentimento à alunos, etc.</t>
        </r>
      </text>
    </comment>
    <comment ref="G121" authorId="0">
      <text>
        <r>
          <rPr>
            <sz val="8"/>
            <color indexed="8"/>
            <rFont val="Tahoma"/>
            <family val="2"/>
          </rPr>
          <t>Carga Horária Total dedicada à orientação na 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H121" authorId="0">
      <text>
        <r>
          <rPr>
            <sz val="8"/>
            <color indexed="8"/>
            <rFont val="Tahoma"/>
            <family val="2"/>
          </rPr>
          <t>Carga Horária Total dedicada à orientação na Pós-graduação no período.</t>
        </r>
        <r>
          <rPr>
            <b/>
            <sz val="8"/>
            <color indexed="8"/>
            <rFont val="Tahoma"/>
            <family val="0"/>
          </rPr>
          <t xml:space="preserve">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I121" authorId="0">
      <text>
        <r>
          <rPr>
            <sz val="8"/>
            <color indexed="8"/>
            <rFont val="Tahoma"/>
            <family val="2"/>
          </rPr>
          <t>Carga Horária Total dedicada à atividades de Pesquisa no período.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J121" authorId="0">
      <text>
        <r>
          <rPr>
            <sz val="8"/>
            <color indexed="8"/>
            <rFont val="Tahoma"/>
            <family val="2"/>
          </rPr>
          <t xml:space="preserve">Carga Horária Total dedicada à atividades de Extensão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K121" authorId="0">
      <text>
        <r>
          <rPr>
            <sz val="8"/>
            <color indexed="8"/>
            <rFont val="Tahoma"/>
            <family val="2"/>
          </rPr>
          <t xml:space="preserve">Carga Horária Total dedicada à atividades de Apoio Acadêmico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L121" authorId="0">
      <text>
        <r>
          <rPr>
            <sz val="8"/>
            <color indexed="8"/>
            <rFont val="Tahoma"/>
            <family val="2"/>
          </rPr>
          <t xml:space="preserve">Carga Horária Total dedicada à participação em Comissões e Bancas Examinadoras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M121" authorId="0">
      <text>
        <r>
          <rPr>
            <sz val="8"/>
            <color indexed="8"/>
            <rFont val="Tahoma"/>
            <family val="2"/>
          </rPr>
          <t xml:space="preserve">Carga Horária Total dedicada à atividades de Direção no período (CDs e FGs).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N121" authorId="0">
      <text>
        <r>
          <rPr>
            <sz val="8"/>
            <color indexed="8"/>
            <rFont val="Tahoma"/>
            <family val="2"/>
          </rPr>
          <t xml:space="preserve">Carga Horária Total dedicada à atividades Administrativas 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O121" authorId="0">
      <text>
        <r>
          <rPr>
            <sz val="8"/>
            <color indexed="8"/>
            <rFont val="Tahoma"/>
            <family val="2"/>
          </rPr>
          <t xml:space="preserve">Carga Horária Total dedicada à atividades de Representação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P121" authorId="0">
      <text>
        <r>
          <rPr>
            <sz val="8"/>
            <color indexed="8"/>
            <rFont val="Tahoma"/>
            <family val="2"/>
          </rPr>
          <t xml:space="preserve">Carga Horária Total dedicada à outras atividades não contempladas em outros quadros no período.
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Q121" authorId="0">
      <text>
        <r>
          <rPr>
            <sz val="8"/>
            <color indexed="8"/>
            <rFont val="Tahoma"/>
            <family val="0"/>
          </rPr>
          <t xml:space="preserve">Carga Horária Total realizada no período.
</t>
        </r>
      </text>
    </comment>
  </commentList>
</comments>
</file>

<file path=xl/sharedStrings.xml><?xml version="1.0" encoding="utf-8"?>
<sst xmlns="http://schemas.openxmlformats.org/spreadsheetml/2006/main" count="1715" uniqueCount="292">
  <si>
    <t>Aulas na graduação</t>
  </si>
  <si>
    <t>Aulas na pós-graduação</t>
  </si>
  <si>
    <t xml:space="preserve">Atividades de apoio acadêmico  </t>
  </si>
  <si>
    <t>Bancas e comissões examinadoras</t>
  </si>
  <si>
    <t>Cargos de direção (CDs e FGs)</t>
  </si>
  <si>
    <t>Atividades administrativas</t>
  </si>
  <si>
    <t>Atividades de representação</t>
  </si>
  <si>
    <t>XXXXXX</t>
  </si>
  <si>
    <t xml:space="preserve"> CHA Total  Disponível</t>
  </si>
  <si>
    <t>SOBRE REALIZADA DISPONÍVEL</t>
  </si>
  <si>
    <t>SOBRE REALIZADA</t>
  </si>
  <si>
    <t>Atvidades Administrativas</t>
  </si>
  <si>
    <t>Atividade</t>
  </si>
  <si>
    <t>Entrada:</t>
  </si>
  <si>
    <t>Saída:</t>
  </si>
  <si>
    <t>CHA</t>
  </si>
  <si>
    <t>Motivo</t>
  </si>
  <si>
    <t>Documento</t>
  </si>
  <si>
    <t>TOTAL</t>
  </si>
  <si>
    <t>Início</t>
  </si>
  <si>
    <t>Total</t>
  </si>
  <si>
    <t>Aprovados</t>
  </si>
  <si>
    <t>Nível</t>
  </si>
  <si>
    <t>ACE</t>
  </si>
  <si>
    <t>Tipo</t>
  </si>
  <si>
    <t>Término</t>
  </si>
  <si>
    <t>Situação</t>
  </si>
  <si>
    <t>Tipo:</t>
  </si>
  <si>
    <t>T40 - TP</t>
  </si>
  <si>
    <t>Discriminação</t>
  </si>
  <si>
    <t>Cargo</t>
  </si>
  <si>
    <t>AFC</t>
  </si>
  <si>
    <t>OAF</t>
  </si>
  <si>
    <t>QSA</t>
  </si>
  <si>
    <t>SAG</t>
  </si>
  <si>
    <t>SAPG</t>
  </si>
  <si>
    <t>ORGR</t>
  </si>
  <si>
    <t>ORPG</t>
  </si>
  <si>
    <t>PQ</t>
  </si>
  <si>
    <t>EXT</t>
  </si>
  <si>
    <t>AAA</t>
  </si>
  <si>
    <t>PBCE</t>
  </si>
  <si>
    <t>CD</t>
  </si>
  <si>
    <t>ADM</t>
  </si>
  <si>
    <t>ARP</t>
  </si>
  <si>
    <t>OAT</t>
  </si>
  <si>
    <t>Titulação</t>
  </si>
  <si>
    <t>Classe</t>
  </si>
  <si>
    <t>Vínculo</t>
  </si>
  <si>
    <t>T20</t>
  </si>
  <si>
    <t>Monitoria</t>
  </si>
  <si>
    <t>Atvidades de Representação</t>
  </si>
  <si>
    <t>Carga Horária  Máxima no Período Civil (CHMPC)</t>
  </si>
  <si>
    <t>Carga Horária Semetral Letiva Disponível (CHSLD)</t>
  </si>
  <si>
    <t>Trabalhos completos publicados em anais de eventos internacionais</t>
  </si>
  <si>
    <t>Trabalhos completos publicados em anais de eventos nacionais</t>
  </si>
  <si>
    <t>N^o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</si>
  <si>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pesquisa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</si>
  <si>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projetos financiados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</si>
  <si>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não bolsitas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</si>
  <si>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bolsistas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</si>
  <si>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externos à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</si>
  <si>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total de projetos de extensão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</si>
  <si>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</si>
  <si>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alunos da UFCG envolvidos</t>
    </r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</si>
  <si>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de pessoas  beneficiadas</t>
    </r>
  </si>
  <si>
    <t>CH</t>
  </si>
  <si>
    <t>N^o de semanas civís</t>
  </si>
  <si>
    <t>N^o de semanas letivas</t>
  </si>
  <si>
    <t>Turmas de Graduação</t>
  </si>
  <si>
    <t>Reprovados</t>
  </si>
  <si>
    <t>Turma</t>
  </si>
  <si>
    <t>N^o Créditos</t>
  </si>
  <si>
    <t>N^o Alunos</t>
  </si>
  <si>
    <t>Aluno:</t>
  </si>
  <si>
    <t>Início:</t>
  </si>
  <si>
    <t>Término:</t>
  </si>
  <si>
    <t>Projeto:</t>
  </si>
  <si>
    <t>Bancas e Comissões Examinadoras</t>
  </si>
  <si>
    <t>Outras Atividades Acadêmicas</t>
  </si>
  <si>
    <t>Bolsa:</t>
  </si>
  <si>
    <t>Período:</t>
  </si>
  <si>
    <t>Atividades acessórias na pós-graduação</t>
  </si>
  <si>
    <t>Afastamentos para capacitação</t>
  </si>
  <si>
    <t>Orientações na graduação</t>
  </si>
  <si>
    <t>Orientações na pós-graduação</t>
  </si>
  <si>
    <t>Nome</t>
  </si>
  <si>
    <t>Matrícula</t>
  </si>
  <si>
    <t>Função:</t>
  </si>
  <si>
    <t>Clientela:</t>
  </si>
  <si>
    <t>Categoria:</t>
  </si>
  <si>
    <t>Local de Realização:</t>
  </si>
  <si>
    <t>Cadastro PRAC:</t>
  </si>
  <si>
    <t>Orientações na Graduação</t>
  </si>
  <si>
    <t>Turmas de Pós-Graduação</t>
  </si>
  <si>
    <t>Cargos: CDs e FGs</t>
  </si>
  <si>
    <t>Atvidades de Apoio Acadêmico</t>
  </si>
  <si>
    <t>A1 - QUADRO DOCENTE</t>
  </si>
  <si>
    <t>Substitutos</t>
  </si>
  <si>
    <t>AFASTADOS INTEGRALMENTE</t>
  </si>
  <si>
    <t>Pós-Doutorado</t>
  </si>
  <si>
    <t>Doutorado</t>
  </si>
  <si>
    <t>Mestrado</t>
  </si>
  <si>
    <t>Especialização</t>
  </si>
  <si>
    <t>Licenças</t>
  </si>
  <si>
    <t>A disposição de outros Órgãos (Externos à UFCG)</t>
  </si>
  <si>
    <t>TITULAÇÃO</t>
  </si>
  <si>
    <t>QUANT.</t>
  </si>
  <si>
    <t>%</t>
  </si>
  <si>
    <t>CLASSE</t>
  </si>
  <si>
    <t>REGIME</t>
  </si>
  <si>
    <t>DOUTORES</t>
  </si>
  <si>
    <t>TITULARES</t>
  </si>
  <si>
    <t>MESTRES</t>
  </si>
  <si>
    <t>ADJUNTOS</t>
  </si>
  <si>
    <t>ASSISTENTES</t>
  </si>
  <si>
    <t>GRADUADOS</t>
  </si>
  <si>
    <t>AUXILIARES</t>
  </si>
  <si>
    <t>OUTRO</t>
  </si>
  <si>
    <t>No. disciplinas oferecidas (NDG)</t>
  </si>
  <si>
    <t>No. turmas oferecidas (NTG)</t>
  </si>
  <si>
    <t>No. de matrículas atendidas (NMG)</t>
  </si>
  <si>
    <t>No. de créditos oferecidos (NCG)</t>
  </si>
  <si>
    <t>No. de horas em sala da aula (NHG)</t>
  </si>
  <si>
    <t>No. de horas acessórias (atendendimento, preparação de aulas, avaliação, etc.) (NAG)</t>
  </si>
  <si>
    <t>No. de cursos atendidos (NCAG)</t>
  </si>
  <si>
    <t>No. Disciplinas oferecidas (NDP)</t>
  </si>
  <si>
    <t>No. turmas oferecidas (NTP)</t>
  </si>
  <si>
    <t>No. de matrículas atendidas (NMP)</t>
  </si>
  <si>
    <t>No. de créditos oferecidos (NCP)</t>
  </si>
  <si>
    <t>No. de horas em sala da aula (NHP)</t>
  </si>
  <si>
    <t>No. de horas acessórias (atendendimento, preparação de aulas, avaliação, etc.) (NAP)</t>
  </si>
  <si>
    <t>No. de cursos atendidos (NCAP)</t>
  </si>
  <si>
    <t>Média de alunos por turma {MAT=(NMG+NMP)/(NTG+NTP)}</t>
  </si>
  <si>
    <t>TIPO</t>
  </si>
  <si>
    <t>QUANT</t>
  </si>
  <si>
    <t>SOBRE O TOTAL</t>
  </si>
  <si>
    <t>SOBRE O EFETIVO</t>
  </si>
  <si>
    <t xml:space="preserve">Aprovados </t>
  </si>
  <si>
    <t>Reprovados por nota</t>
  </si>
  <si>
    <t>Desistentes</t>
  </si>
  <si>
    <t>Retidos</t>
  </si>
  <si>
    <t xml:space="preserve">QUANT. </t>
  </si>
  <si>
    <t>Dissertação de Mestrado</t>
  </si>
  <si>
    <t>Iniciação Científica</t>
  </si>
  <si>
    <t>Extensão</t>
  </si>
  <si>
    <t>Outras</t>
  </si>
  <si>
    <t>Artigos técnicos ou científicos publicados em periódicos indexados internacionalmente</t>
  </si>
  <si>
    <t>Listagem dos Professores</t>
  </si>
  <si>
    <t>Outros afastamentos</t>
  </si>
  <si>
    <t>Pesquisa</t>
  </si>
  <si>
    <t xml:space="preserve">Extensão   </t>
  </si>
  <si>
    <t xml:space="preserve">Qualificação sem afastamento                                                                    </t>
  </si>
  <si>
    <t>Outras atividades acadêmicas</t>
  </si>
  <si>
    <t>Período civil:</t>
  </si>
  <si>
    <t>Período letivo:</t>
  </si>
  <si>
    <t>Excepcionalidades:</t>
  </si>
  <si>
    <t>Forma</t>
  </si>
  <si>
    <t>Instituição:</t>
  </si>
  <si>
    <t>Retorno:</t>
  </si>
  <si>
    <t>Portaria:</t>
  </si>
  <si>
    <t>Programa:</t>
  </si>
  <si>
    <t>Outros Afastamentos</t>
  </si>
  <si>
    <t>Afastamentos para Qualificação</t>
  </si>
  <si>
    <t>Orientações na Pós-Graduação</t>
  </si>
  <si>
    <t>Distribuição da Carga Horária Por Professor</t>
  </si>
  <si>
    <t>UNIDADE ACADÊMICA  MATEMÁTICA E ESTATÍSTICA</t>
  </si>
  <si>
    <t>UNIDADE ACADÊMICA MATEMÁTICA E ESTATÍSTICA</t>
  </si>
  <si>
    <t>Alciônio Saldanha de Oliveira</t>
  </si>
  <si>
    <t>Antônio Luiz de Melo</t>
  </si>
  <si>
    <t>Antônio Pereira Brandão Júnior</t>
  </si>
  <si>
    <t>Izabel Maria Barbosa de Albuquerque</t>
  </si>
  <si>
    <t>Vânio Fragoso de Melo</t>
  </si>
  <si>
    <t>Alecxandro Alves Vieira</t>
  </si>
  <si>
    <t>Alexsandro Bezerra Cavalcanti</t>
  </si>
  <si>
    <t>Amanda dos Santos Gomes</t>
  </si>
  <si>
    <t>Antônio Gomes Nunes</t>
  </si>
  <si>
    <t>Antônio José da Silva</t>
  </si>
  <si>
    <t>Aparecido Jesuino de Souza</t>
  </si>
  <si>
    <t>Bráulio Maia Junior</t>
  </si>
  <si>
    <t>Claudianor Oliveira Alves</t>
  </si>
  <si>
    <t>Daniel Cordeiro de Morais Filho</t>
  </si>
  <si>
    <t>Daniel Marinho Pellegrino</t>
  </si>
  <si>
    <t>Davis Matias de Oliveira</t>
  </si>
  <si>
    <t>Florence Ayres Campello de Oliveira</t>
  </si>
  <si>
    <t>Francisco Antônio Morais de Souza</t>
  </si>
  <si>
    <t>Gilberto da Silva Matos</t>
  </si>
  <si>
    <t>Jacqueline Félix de Brito</t>
  </si>
  <si>
    <t>José de Arimatéia Fernandes</t>
  </si>
  <si>
    <t>José Luiz Neto</t>
  </si>
  <si>
    <t>José Medeiros da Costa</t>
  </si>
  <si>
    <t>Luiz Mendes Albuquerque Neto</t>
  </si>
  <si>
    <t>Marco Aurélio Soares Souto</t>
  </si>
  <si>
    <t>Maria Isabelle Silva Borges</t>
  </si>
  <si>
    <t>Marisa de Sales Monteiro</t>
  </si>
  <si>
    <t>Miriam Costa</t>
  </si>
  <si>
    <t>Rosângela da Silva Figueredo</t>
  </si>
  <si>
    <t>Rosana Marques da Silva</t>
  </si>
  <si>
    <t>Rosângela Silveira do Nascimento</t>
  </si>
  <si>
    <t>Sérgio Mota Alves</t>
  </si>
  <si>
    <t>Vandik Estevam Barbosa</t>
  </si>
  <si>
    <t>Thiciany Matsudo Iwano</t>
  </si>
  <si>
    <t>Atividades acessórias graduação</t>
  </si>
  <si>
    <t>ESPECIALISTAS</t>
  </si>
  <si>
    <r>
      <t>N</t>
    </r>
    <r>
      <rPr>
        <u val="single"/>
        <vertAlign val="superscript"/>
        <sz val="9"/>
        <rFont val="Arial"/>
        <family val="2"/>
      </rPr>
      <t>o</t>
    </r>
    <r>
      <rPr>
        <sz val="9"/>
        <rFont val="Arial"/>
        <family val="2"/>
      </rPr>
      <t xml:space="preserve">  de docentes do departamento bolsitas CNPq envolvidos</t>
    </r>
  </si>
  <si>
    <t>Resumos publicados em anais de eventos internacionais</t>
  </si>
  <si>
    <t>Resumos publicados em anais de eventos nacionais</t>
  </si>
  <si>
    <t>Ministração de Minicurso ou palestra em eventos técnico-cientificos ou artisticos culturais</t>
  </si>
  <si>
    <t>AFASTAMENTOS DEFINITIVOS</t>
  </si>
  <si>
    <t>TOTAIS</t>
  </si>
  <si>
    <t>Do quadro de efetivos</t>
  </si>
  <si>
    <t>Docentes para o quadro de efetivos</t>
  </si>
  <si>
    <t>Docentes substitutos</t>
  </si>
  <si>
    <t>A3 - ÍNDICES DE TITULAÇÃO SOBRE CLASSE</t>
  </si>
  <si>
    <t>A4 - CAPACIDADE INSTALADA</t>
  </si>
  <si>
    <t>B1 - ATIVIDADE DE ENSINO NA GRADUAÇÃO</t>
  </si>
  <si>
    <t>B2 - ATIVIDADE DE ENSINO NA PÓS-GRADUAÇÃO</t>
  </si>
  <si>
    <t>B3 - MÉDIAS GERAIS</t>
  </si>
  <si>
    <t>B4 - PERCENTUAIS DE RENDIMENTO DISCENTE NA GRADUAÇÃO</t>
  </si>
  <si>
    <t>B5 - PERCENTUAIS DE RENDIMENTO DISCENTE NA PÓS-GRADUAÇÃO</t>
  </si>
  <si>
    <t>B6 - ORIENTAÇÕES</t>
  </si>
  <si>
    <t>C1 - PESQUISA</t>
  </si>
  <si>
    <t>D1 - EXTENSÃO</t>
  </si>
  <si>
    <t>E1 - PRODUÇÃO CIENTÍFICA E TECNOLOGICA</t>
  </si>
  <si>
    <t>F - DISTRIBUIÇÃO PERCENTUAL DA CARGA HORÁRIA REALIZADA</t>
  </si>
  <si>
    <t>Média de alunos matriculados por turma (MAG)</t>
  </si>
  <si>
    <t>Média de alunos matriculados por turma (MAP)</t>
  </si>
  <si>
    <t>Média turmas por docente disponível {MTD=(NTG+NTP)/DD}</t>
  </si>
  <si>
    <t>Média de matrículas por docente disponível {MMD=(NMG+NMP)/DD}</t>
  </si>
  <si>
    <t>Média de créditos por docente disponível {MCD=(NCG+NCP)/DD}</t>
  </si>
  <si>
    <t>Média horária semanal em sala de aula no período letivo {(CHSA/DD)}</t>
  </si>
  <si>
    <t>Situação:</t>
  </si>
  <si>
    <t>Financiamento:</t>
  </si>
  <si>
    <t>Linha de Pesquisa:</t>
  </si>
  <si>
    <t>Orçamento Global:</t>
  </si>
  <si>
    <t>Total desenbolsado:</t>
  </si>
  <si>
    <t>Valor utilizado:</t>
  </si>
  <si>
    <t>Saldo:</t>
  </si>
  <si>
    <t>Total desembolsado:</t>
  </si>
  <si>
    <t>Interface:</t>
  </si>
  <si>
    <t>No de beneficiados:</t>
  </si>
  <si>
    <t>Publicações Científicas</t>
  </si>
  <si>
    <t>Produção Artística</t>
  </si>
  <si>
    <t>Produção Técnica</t>
  </si>
  <si>
    <t>Capacitação sem Afastamento</t>
  </si>
  <si>
    <t>Descrição:</t>
  </si>
  <si>
    <t>Atividades de Pesquisa</t>
  </si>
  <si>
    <t>Atividades de Extensão</t>
  </si>
  <si>
    <t>Participações em Eventos</t>
  </si>
  <si>
    <t>Evento:</t>
  </si>
  <si>
    <t>Local:</t>
  </si>
  <si>
    <t>Abrangência:</t>
  </si>
  <si>
    <t>Divulgação do Conhecimento</t>
  </si>
  <si>
    <t>Data:</t>
  </si>
  <si>
    <t>Discriminação:</t>
  </si>
  <si>
    <t>Atividade(s):</t>
  </si>
  <si>
    <t>Visitantes Recebidos</t>
  </si>
  <si>
    <t>Anfitrião:</t>
  </si>
  <si>
    <t>Visitante:</t>
  </si>
  <si>
    <t>Visitas Realizadas</t>
  </si>
  <si>
    <t>ADMISSÕES</t>
  </si>
  <si>
    <t>TOTAL DE DOCENTES DISPONÍVEIS NA MAIOR PARTE DO PERIODO</t>
  </si>
  <si>
    <t>Motivo(s):</t>
  </si>
  <si>
    <t>TOTAL DE DOCENTES LOTADOS NA UNIDADE ACADEMICA AO FINAL DO PERIODO</t>
  </si>
  <si>
    <t>ASSOCIADOS</t>
  </si>
  <si>
    <t>A2 - CARREIRA DOCENTE AO FINAL DO PERIODO</t>
  </si>
  <si>
    <t>Subtotal de efetivos ou em estagio probatorio:</t>
  </si>
  <si>
    <t>Subtotal de substitutos:</t>
  </si>
  <si>
    <t>T40-DE</t>
  </si>
  <si>
    <t>Titulares/Doutores</t>
  </si>
  <si>
    <t>Adjuntos/Doutores</t>
  </si>
  <si>
    <t>Assistentes/Mestres</t>
  </si>
  <si>
    <t>Auxiliares/(Especialistas + Graduados)</t>
  </si>
  <si>
    <t>Associados/Doutores</t>
  </si>
  <si>
    <t>Obs.: CHTR é igual a soma das cargas horárias das atividades realizadas no período menos os afastamentos.</t>
  </si>
  <si>
    <t>Carga Horária Total Realizada(CHTR)            (Deve estar entre CHMPC e CHSLD)</t>
  </si>
  <si>
    <t>Preencha apenas as celulas em branco,</t>
  </si>
  <si>
    <t>consultando as demais planilhas.</t>
  </si>
  <si>
    <t>Total de matrículas atendidas.</t>
  </si>
  <si>
    <t>PROLICEN</t>
  </si>
  <si>
    <t>Resumo Geral das Várias Atividades Desenvolvidas Pelos Docentes no</t>
  </si>
  <si>
    <t>Local</t>
  </si>
  <si>
    <t>Data</t>
  </si>
  <si>
    <t>Resumos publicados em anais de eventos locais</t>
  </si>
  <si>
    <t>Visitantes recebidos por docentes da Unidade Acadêmica</t>
  </si>
  <si>
    <t>Participações em Encontros, Congressos, Seminários, Reuniões Científicas, etc..</t>
  </si>
  <si>
    <t>Visitas realizadas por docentes da Unidade Acadêmica à outras instituições</t>
  </si>
  <si>
    <t>Atividades de divulgação realizadas por docentes da Unidade Acadêmica</t>
  </si>
  <si>
    <t>Dissertações defendidas sob orientação de docentes da Unidade Acadêmica</t>
  </si>
  <si>
    <t xml:space="preserve">Distribuição Percentual das Atividades Docentes da Unidade Acadêmica </t>
  </si>
  <si>
    <t>Não Houveram</t>
  </si>
  <si>
    <t>Não Houve</t>
  </si>
</sst>
</file>

<file path=xl/styles.xml><?xml version="1.0" encoding="utf-8"?>
<styleSheet xmlns="http://schemas.openxmlformats.org/spreadsheetml/2006/main">
  <numFmts count="4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;@"/>
    <numFmt numFmtId="183" formatCode="mm/dd/yy;@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.0"/>
    <numFmt numFmtId="191" formatCode="0.000"/>
    <numFmt numFmtId="192" formatCode="0.0000"/>
    <numFmt numFmtId="193" formatCode="0.00000"/>
    <numFmt numFmtId="194" formatCode="_(* #,##0.0_);_(* \(#,##0.0\);_(* &quot;-&quot;??_);_(@_)"/>
    <numFmt numFmtId="195" formatCode="_(* #,##0_);_(* \(#,##0\);_(* &quot;-&quot;??_);_(@_)"/>
    <numFmt numFmtId="196" formatCode="mmm/yyyy"/>
    <numFmt numFmtId="197" formatCode="[$-409]dddd\,\ mmmm\ dd\,\ yyyy"/>
    <numFmt numFmtId="198" formatCode="0.0%"/>
    <numFmt numFmtId="199" formatCode="[$-416]dddd\,\ d&quot; de &quot;mmmm&quot; de &quot;yyyy"/>
    <numFmt numFmtId="200" formatCode="dd/mm/yy"/>
    <numFmt numFmtId="201" formatCode="&quot;R$ &quot;#,##0.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i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b/>
      <sz val="9"/>
      <name val="Arial"/>
      <family val="2"/>
    </font>
    <font>
      <sz val="12"/>
      <name val="Arial Narrow"/>
      <family val="2"/>
    </font>
    <font>
      <u val="single"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sz val="9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left"/>
    </xf>
    <xf numFmtId="0" fontId="0" fillId="4" borderId="12" xfId="0" applyFill="1" applyBorder="1" applyAlignment="1">
      <alignment/>
    </xf>
    <xf numFmtId="49" fontId="0" fillId="4" borderId="12" xfId="0" applyNumberForma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82" fontId="4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left"/>
      <protection/>
    </xf>
    <xf numFmtId="1" fontId="4" fillId="0" borderId="14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49" fontId="0" fillId="4" borderId="12" xfId="0" applyNumberFormat="1" applyFill="1" applyBorder="1" applyAlignment="1" applyProtection="1">
      <alignment horizontal="left"/>
      <protection/>
    </xf>
    <xf numFmtId="0" fontId="3" fillId="4" borderId="16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4" borderId="16" xfId="0" applyFill="1" applyBorder="1" applyAlignment="1">
      <alignment/>
    </xf>
    <xf numFmtId="0" fontId="0" fillId="4" borderId="12" xfId="0" applyFill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182" fontId="4" fillId="0" borderId="10" xfId="0" applyNumberFormat="1" applyFont="1" applyBorder="1" applyAlignment="1">
      <alignment horizontal="left"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82" fontId="4" fillId="0" borderId="10" xfId="0" applyNumberFormat="1" applyFont="1" applyBorder="1" applyAlignment="1">
      <alignment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3" fillId="4" borderId="16" xfId="0" applyFont="1" applyFill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2" fontId="0" fillId="4" borderId="14" xfId="0" applyNumberFormat="1" applyFill="1" applyBorder="1" applyAlignment="1" applyProtection="1">
      <alignment horizontal="center"/>
      <protection/>
    </xf>
    <xf numFmtId="2" fontId="0" fillId="4" borderId="10" xfId="0" applyNumberFormat="1" applyFill="1" applyBorder="1" applyAlignment="1" applyProtection="1">
      <alignment horizontal="center"/>
      <protection/>
    </xf>
    <xf numFmtId="1" fontId="0" fillId="4" borderId="19" xfId="0" applyNumberFormat="1" applyFill="1" applyBorder="1" applyAlignment="1" applyProtection="1">
      <alignment horizontal="center"/>
      <protection/>
    </xf>
    <xf numFmtId="0" fontId="0" fillId="4" borderId="10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6" fillId="4" borderId="19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9" fillId="4" borderId="10" xfId="0" applyFont="1" applyFill="1" applyBorder="1" applyAlignment="1" applyProtection="1">
      <alignment horizontal="center"/>
      <protection/>
    </xf>
    <xf numFmtId="0" fontId="6" fillId="4" borderId="22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200" fontId="5" fillId="0" borderId="11" xfId="0" applyNumberFormat="1" applyFont="1" applyBorder="1" applyAlignment="1" applyProtection="1">
      <alignment horizontal="center"/>
      <protection locked="0"/>
    </xf>
    <xf numFmtId="182" fontId="5" fillId="0" borderId="1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" fontId="0" fillId="4" borderId="12" xfId="0" applyNumberFormat="1" applyFont="1" applyFill="1" applyBorder="1" applyAlignment="1" applyProtection="1">
      <alignment horizontal="center"/>
      <protection/>
    </xf>
    <xf numFmtId="0" fontId="4" fillId="4" borderId="19" xfId="0" applyFont="1" applyFill="1" applyBorder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left"/>
      <protection/>
    </xf>
    <xf numFmtId="0" fontId="4" fillId="4" borderId="22" xfId="0" applyFont="1" applyFill="1" applyBorder="1" applyAlignment="1" applyProtection="1">
      <alignment/>
      <protection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4" fontId="7" fillId="0" borderId="27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/>
    </xf>
    <xf numFmtId="182" fontId="4" fillId="0" borderId="11" xfId="0" applyNumberFormat="1" applyFont="1" applyBorder="1" applyAlignment="1" applyProtection="1">
      <alignment horizontal="left"/>
      <protection locked="0"/>
    </xf>
    <xf numFmtId="7" fontId="4" fillId="0" borderId="11" xfId="0" applyNumberFormat="1" applyFont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182" fontId="4" fillId="0" borderId="19" xfId="0" applyNumberFormat="1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7" xfId="0" applyFont="1" applyBorder="1" applyAlignment="1">
      <alignment/>
    </xf>
    <xf numFmtId="182" fontId="4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182" fontId="4" fillId="0" borderId="29" xfId="0" applyNumberFormat="1" applyFont="1" applyBorder="1" applyAlignment="1">
      <alignment horizontal="center"/>
    </xf>
    <xf numFmtId="14" fontId="7" fillId="0" borderId="28" xfId="0" applyNumberFormat="1" applyFont="1" applyBorder="1" applyAlignment="1">
      <alignment/>
    </xf>
    <xf numFmtId="182" fontId="4" fillId="0" borderId="29" xfId="0" applyNumberFormat="1" applyFont="1" applyBorder="1" applyAlignment="1">
      <alignment horizontal="left"/>
    </xf>
    <xf numFmtId="0" fontId="0" fillId="0" borderId="12" xfId="0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10" fontId="0" fillId="4" borderId="19" xfId="0" applyNumberFormat="1" applyFont="1" applyFill="1" applyBorder="1" applyAlignment="1" applyProtection="1">
      <alignment horizontal="center"/>
      <protection/>
    </xf>
    <xf numFmtId="10" fontId="0" fillId="4" borderId="12" xfId="0" applyNumberFormat="1" applyFont="1" applyFill="1" applyBorder="1" applyAlignment="1" applyProtection="1">
      <alignment horizontal="center"/>
      <protection/>
    </xf>
    <xf numFmtId="10" fontId="0" fillId="4" borderId="22" xfId="0" applyNumberFormat="1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/>
      <protection/>
    </xf>
    <xf numFmtId="1" fontId="0" fillId="4" borderId="26" xfId="0" applyNumberFormat="1" applyFill="1" applyBorder="1" applyAlignment="1" applyProtection="1">
      <alignment/>
      <protection locked="0"/>
    </xf>
    <xf numFmtId="1" fontId="0" fillId="4" borderId="24" xfId="0" applyNumberFormat="1" applyFill="1" applyBorder="1" applyAlignment="1" applyProtection="1">
      <alignment/>
      <protection locked="0"/>
    </xf>
    <xf numFmtId="1" fontId="0" fillId="0" borderId="14" xfId="0" applyNumberFormat="1" applyFill="1" applyBorder="1" applyAlignment="1" applyProtection="1">
      <alignment horizontal="center"/>
      <protection/>
    </xf>
    <xf numFmtId="10" fontId="0" fillId="4" borderId="25" xfId="0" applyNumberFormat="1" applyFill="1" applyBorder="1" applyAlignment="1" applyProtection="1">
      <alignment horizontal="center"/>
      <protection/>
    </xf>
    <xf numFmtId="1" fontId="0" fillId="0" borderId="22" xfId="0" applyNumberFormat="1" applyFill="1" applyBorder="1" applyAlignment="1" applyProtection="1">
      <alignment horizontal="center"/>
      <protection/>
    </xf>
    <xf numFmtId="10" fontId="0" fillId="4" borderId="24" xfId="0" applyNumberFormat="1" applyFill="1" applyBorder="1" applyAlignment="1" applyProtection="1">
      <alignment horizontal="center"/>
      <protection/>
    </xf>
    <xf numFmtId="0" fontId="4" fillId="4" borderId="14" xfId="0" applyFont="1" applyFill="1" applyBorder="1" applyAlignment="1" applyProtection="1">
      <alignment horizontal="left"/>
      <protection/>
    </xf>
    <xf numFmtId="0" fontId="4" fillId="4" borderId="14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3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" fontId="16" fillId="4" borderId="10" xfId="0" applyNumberFormat="1" applyFont="1" applyFill="1" applyBorder="1" applyAlignment="1" applyProtection="1">
      <alignment horizontal="center"/>
      <protection/>
    </xf>
    <xf numFmtId="1" fontId="0" fillId="4" borderId="10" xfId="0" applyNumberFormat="1" applyFont="1" applyFill="1" applyBorder="1" applyAlignment="1" applyProtection="1">
      <alignment horizontal="center"/>
      <protection/>
    </xf>
    <xf numFmtId="7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33" xfId="0" applyFont="1" applyFill="1" applyBorder="1" applyAlignment="1" applyProtection="1">
      <alignment horizontal="center"/>
      <protection/>
    </xf>
    <xf numFmtId="182" fontId="4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9" fillId="4" borderId="18" xfId="0" applyFont="1" applyFill="1" applyBorder="1" applyAlignment="1">
      <alignment horizontal="right"/>
    </xf>
    <xf numFmtId="0" fontId="19" fillId="4" borderId="16" xfId="0" applyFont="1" applyFill="1" applyBorder="1" applyAlignment="1">
      <alignment horizontal="left"/>
    </xf>
    <xf numFmtId="0" fontId="0" fillId="4" borderId="25" xfId="0" applyFill="1" applyBorder="1" applyAlignment="1">
      <alignment horizontal="center"/>
    </xf>
    <xf numFmtId="0" fontId="0" fillId="0" borderId="26" xfId="0" applyBorder="1" applyAlignment="1" applyProtection="1">
      <alignment horizontal="center"/>
      <protection/>
    </xf>
    <xf numFmtId="0" fontId="0" fillId="4" borderId="24" xfId="0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182" fontId="4" fillId="0" borderId="11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0" fillId="4" borderId="34" xfId="0" applyFill="1" applyBorder="1" applyAlignment="1" applyProtection="1">
      <alignment/>
      <protection/>
    </xf>
    <xf numFmtId="198" fontId="0" fillId="0" borderId="35" xfId="0" applyNumberFormat="1" applyBorder="1" applyAlignment="1" applyProtection="1">
      <alignment horizontal="center" vertical="center"/>
      <protection/>
    </xf>
    <xf numFmtId="198" fontId="0" fillId="0" borderId="36" xfId="0" applyNumberFormat="1" applyBorder="1" applyAlignment="1" applyProtection="1">
      <alignment horizontal="center" vertical="center"/>
      <protection/>
    </xf>
    <xf numFmtId="0" fontId="6" fillId="4" borderId="37" xfId="0" applyFont="1" applyFill="1" applyBorder="1" applyAlignment="1" applyProtection="1">
      <alignment/>
      <protection/>
    </xf>
    <xf numFmtId="198" fontId="6" fillId="4" borderId="38" xfId="0" applyNumberFormat="1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6" fillId="4" borderId="38" xfId="0" applyFont="1" applyFill="1" applyBorder="1" applyAlignment="1" applyProtection="1">
      <alignment horizontal="center" vertical="center"/>
      <protection/>
    </xf>
    <xf numFmtId="0" fontId="6" fillId="4" borderId="40" xfId="0" applyFont="1" applyFill="1" applyBorder="1" applyAlignment="1" applyProtection="1">
      <alignment horizontal="center" vertical="center"/>
      <protection/>
    </xf>
    <xf numFmtId="198" fontId="6" fillId="4" borderId="41" xfId="0" applyNumberFormat="1" applyFont="1" applyFill="1" applyBorder="1" applyAlignment="1" applyProtection="1">
      <alignment horizontal="center" vertical="center"/>
      <protection/>
    </xf>
    <xf numFmtId="198" fontId="6" fillId="4" borderId="15" xfId="0" applyNumberFormat="1" applyFont="1" applyFill="1" applyBorder="1" applyAlignment="1" applyProtection="1">
      <alignment horizontal="center" vertical="center"/>
      <protection/>
    </xf>
    <xf numFmtId="198" fontId="0" fillId="0" borderId="27" xfId="0" applyNumberFormat="1" applyBorder="1" applyAlignment="1" applyProtection="1">
      <alignment horizontal="center" vertical="center"/>
      <protection/>
    </xf>
    <xf numFmtId="198" fontId="0" fillId="0" borderId="11" xfId="0" applyNumberFormat="1" applyBorder="1" applyAlignment="1" applyProtection="1">
      <alignment horizontal="center" vertical="center"/>
      <protection/>
    </xf>
    <xf numFmtId="0" fontId="6" fillId="4" borderId="20" xfId="0" applyFont="1" applyFill="1" applyBorder="1" applyAlignment="1" applyProtection="1">
      <alignment horizontal="left" vertical="top" wrapText="1"/>
      <protection/>
    </xf>
    <xf numFmtId="0" fontId="0" fillId="4" borderId="42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198" fontId="6" fillId="4" borderId="43" xfId="0" applyNumberFormat="1" applyFont="1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98" fontId="6" fillId="4" borderId="15" xfId="0" applyNumberFormat="1" applyFont="1" applyFill="1" applyBorder="1" applyAlignment="1" applyProtection="1">
      <alignment horizontal="center"/>
      <protection/>
    </xf>
    <xf numFmtId="198" fontId="6" fillId="4" borderId="11" xfId="0" applyNumberFormat="1" applyFont="1" applyFill="1" applyBorder="1" applyAlignment="1" applyProtection="1">
      <alignment horizontal="center"/>
      <protection/>
    </xf>
    <xf numFmtId="0" fontId="6" fillId="4" borderId="29" xfId="0" applyFont="1" applyFill="1" applyBorder="1" applyAlignment="1" applyProtection="1">
      <alignment horizontal="left" wrapText="1"/>
      <protection/>
    </xf>
    <xf numFmtId="0" fontId="0" fillId="4" borderId="38" xfId="0" applyFill="1" applyBorder="1" applyAlignment="1" applyProtection="1">
      <alignment/>
      <protection/>
    </xf>
    <xf numFmtId="10" fontId="6" fillId="4" borderId="44" xfId="0" applyNumberFormat="1" applyFont="1" applyFill="1" applyBorder="1" applyAlignment="1" applyProtection="1">
      <alignment horizontal="center"/>
      <protection/>
    </xf>
    <xf numFmtId="10" fontId="6" fillId="4" borderId="31" xfId="0" applyNumberFormat="1" applyFont="1" applyFill="1" applyBorder="1" applyAlignment="1" applyProtection="1">
      <alignment horizontal="center"/>
      <protection/>
    </xf>
    <xf numFmtId="0" fontId="6" fillId="4" borderId="15" xfId="0" applyFont="1" applyFill="1" applyBorder="1" applyAlignment="1" applyProtection="1">
      <alignment horizontal="left" vertical="top" wrapText="1"/>
      <protection/>
    </xf>
    <xf numFmtId="0" fontId="19" fillId="4" borderId="18" xfId="0" applyFont="1" applyFill="1" applyBorder="1" applyAlignment="1">
      <alignment horizontal="right"/>
    </xf>
    <xf numFmtId="0" fontId="19" fillId="4" borderId="17" xfId="0" applyFont="1" applyFill="1" applyBorder="1" applyAlignment="1">
      <alignment horizontal="right"/>
    </xf>
    <xf numFmtId="0" fontId="19" fillId="4" borderId="38" xfId="0" applyFont="1" applyFill="1" applyBorder="1" applyAlignment="1">
      <alignment horizontal="righ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19" fillId="4" borderId="17" xfId="0" applyFont="1" applyFill="1" applyBorder="1" applyAlignment="1">
      <alignment/>
    </xf>
    <xf numFmtId="0" fontId="19" fillId="4" borderId="16" xfId="0" applyFont="1" applyFill="1" applyBorder="1" applyAlignment="1">
      <alignment/>
    </xf>
    <xf numFmtId="10" fontId="6" fillId="4" borderId="45" xfId="0" applyNumberFormat="1" applyFont="1" applyFill="1" applyBorder="1" applyAlignment="1" applyProtection="1">
      <alignment horizontal="center"/>
      <protection/>
    </xf>
    <xf numFmtId="10" fontId="6" fillId="4" borderId="22" xfId="0" applyNumberFormat="1" applyFont="1" applyFill="1" applyBorder="1" applyAlignment="1" applyProtection="1">
      <alignment horizontal="center"/>
      <protection/>
    </xf>
    <xf numFmtId="0" fontId="0" fillId="4" borderId="46" xfId="0" applyFill="1" applyBorder="1" applyAlignment="1" applyProtection="1">
      <alignment horizontal="left"/>
      <protection/>
    </xf>
    <xf numFmtId="0" fontId="0" fillId="4" borderId="17" xfId="0" applyFill="1" applyBorder="1" applyAlignment="1" applyProtection="1">
      <alignment horizontal="left"/>
      <protection/>
    </xf>
    <xf numFmtId="0" fontId="0" fillId="4" borderId="47" xfId="0" applyFill="1" applyBorder="1" applyAlignment="1" applyProtection="1">
      <alignment horizontal="left"/>
      <protection/>
    </xf>
    <xf numFmtId="0" fontId="3" fillId="4" borderId="18" xfId="0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14" fillId="4" borderId="46" xfId="0" applyFont="1" applyFill="1" applyBorder="1" applyAlignment="1" applyProtection="1">
      <alignment horizontal="left" vertical="center" wrapText="1"/>
      <protection/>
    </xf>
    <xf numFmtId="0" fontId="14" fillId="4" borderId="17" xfId="0" applyFont="1" applyFill="1" applyBorder="1" applyAlignment="1" applyProtection="1">
      <alignment horizontal="left" vertical="center" wrapText="1"/>
      <protection/>
    </xf>
    <xf numFmtId="0" fontId="14" fillId="4" borderId="47" xfId="0" applyFont="1" applyFill="1" applyBorder="1" applyAlignment="1" applyProtection="1">
      <alignment horizontal="left" vertical="center" wrapText="1"/>
      <protection/>
    </xf>
    <xf numFmtId="0" fontId="6" fillId="4" borderId="20" xfId="0" applyFont="1" applyFill="1" applyBorder="1" applyAlignment="1" applyProtection="1">
      <alignment horizontal="left" wrapText="1"/>
      <protection/>
    </xf>
    <xf numFmtId="0" fontId="6" fillId="4" borderId="42" xfId="0" applyFont="1" applyFill="1" applyBorder="1" applyAlignment="1" applyProtection="1">
      <alignment horizontal="left" wrapText="1"/>
      <protection/>
    </xf>
    <xf numFmtId="0" fontId="6" fillId="4" borderId="21" xfId="0" applyFont="1" applyFill="1" applyBorder="1" applyAlignment="1" applyProtection="1">
      <alignment horizontal="left" wrapText="1"/>
      <protection/>
    </xf>
    <xf numFmtId="10" fontId="6" fillId="4" borderId="11" xfId="0" applyNumberFormat="1" applyFont="1" applyFill="1" applyBorder="1" applyAlignment="1" applyProtection="1">
      <alignment horizontal="center"/>
      <protection/>
    </xf>
    <xf numFmtId="10" fontId="6" fillId="4" borderId="10" xfId="0" applyNumberFormat="1" applyFont="1" applyFill="1" applyBorder="1" applyAlignment="1" applyProtection="1">
      <alignment horizontal="center"/>
      <protection/>
    </xf>
    <xf numFmtId="10" fontId="6" fillId="4" borderId="19" xfId="0" applyNumberFormat="1" applyFont="1" applyFill="1" applyBorder="1" applyAlignment="1" applyProtection="1">
      <alignment horizontal="center"/>
      <protection/>
    </xf>
    <xf numFmtId="0" fontId="6" fillId="4" borderId="28" xfId="0" applyFont="1" applyFill="1" applyBorder="1" applyAlignment="1" applyProtection="1">
      <alignment horizontal="left" wrapText="1"/>
      <protection/>
    </xf>
    <xf numFmtId="0" fontId="6" fillId="4" borderId="48" xfId="0" applyFont="1" applyFill="1" applyBorder="1" applyAlignment="1" applyProtection="1">
      <alignment horizontal="left" wrapText="1"/>
      <protection/>
    </xf>
    <xf numFmtId="0" fontId="0" fillId="4" borderId="49" xfId="0" applyFill="1" applyBorder="1" applyAlignment="1" applyProtection="1">
      <alignment/>
      <protection/>
    </xf>
    <xf numFmtId="0" fontId="6" fillId="4" borderId="46" xfId="0" applyFont="1" applyFill="1" applyBorder="1" applyAlignment="1" applyProtection="1">
      <alignment/>
      <protection/>
    </xf>
    <xf numFmtId="0" fontId="0" fillId="4" borderId="47" xfId="0" applyFill="1" applyBorder="1" applyAlignment="1" applyProtection="1">
      <alignment/>
      <protection/>
    </xf>
    <xf numFmtId="0" fontId="6" fillId="4" borderId="20" xfId="0" applyFont="1" applyFill="1" applyBorder="1" applyAlignment="1" applyProtection="1">
      <alignment horizontal="center"/>
      <protection/>
    </xf>
    <xf numFmtId="0" fontId="6" fillId="4" borderId="21" xfId="0" applyFont="1" applyFill="1" applyBorder="1" applyAlignment="1" applyProtection="1">
      <alignment horizontal="center"/>
      <protection/>
    </xf>
    <xf numFmtId="0" fontId="6" fillId="4" borderId="46" xfId="0" applyFont="1" applyFill="1" applyBorder="1" applyAlignment="1" applyProtection="1">
      <alignment horizontal="center"/>
      <protection/>
    </xf>
    <xf numFmtId="0" fontId="6" fillId="4" borderId="47" xfId="0" applyFont="1" applyFill="1" applyBorder="1" applyAlignment="1" applyProtection="1">
      <alignment horizontal="center"/>
      <protection/>
    </xf>
    <xf numFmtId="0" fontId="6" fillId="4" borderId="20" xfId="0" applyFont="1" applyFill="1" applyBorder="1" applyAlignment="1" applyProtection="1">
      <alignment/>
      <protection/>
    </xf>
    <xf numFmtId="0" fontId="0" fillId="4" borderId="42" xfId="0" applyFill="1" applyBorder="1" applyAlignment="1" applyProtection="1">
      <alignment/>
      <protection/>
    </xf>
    <xf numFmtId="0" fontId="0" fillId="4" borderId="21" xfId="0" applyFill="1" applyBorder="1" applyAlignment="1" applyProtection="1">
      <alignment/>
      <protection/>
    </xf>
    <xf numFmtId="10" fontId="6" fillId="4" borderId="29" xfId="0" applyNumberFormat="1" applyFont="1" applyFill="1" applyBorder="1" applyAlignment="1" applyProtection="1">
      <alignment horizontal="center"/>
      <protection/>
    </xf>
    <xf numFmtId="10" fontId="6" fillId="4" borderId="32" xfId="0" applyNumberFormat="1" applyFont="1" applyFill="1" applyBorder="1" applyAlignment="1" applyProtection="1">
      <alignment horizontal="center"/>
      <protection/>
    </xf>
    <xf numFmtId="10" fontId="6" fillId="4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6" fillId="4" borderId="15" xfId="0" applyFont="1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10" fontId="6" fillId="4" borderId="50" xfId="0" applyNumberFormat="1" applyFont="1" applyFill="1" applyBorder="1" applyAlignment="1" applyProtection="1">
      <alignment horizontal="center"/>
      <protection/>
    </xf>
    <xf numFmtId="0" fontId="0" fillId="4" borderId="37" xfId="0" applyFill="1" applyBorder="1" applyAlignment="1" applyProtection="1">
      <alignment horizontal="center"/>
      <protection/>
    </xf>
    <xf numFmtId="0" fontId="0" fillId="4" borderId="49" xfId="0" applyFill="1" applyBorder="1" applyAlignment="1" applyProtection="1">
      <alignment horizontal="center"/>
      <protection/>
    </xf>
    <xf numFmtId="10" fontId="6" fillId="4" borderId="21" xfId="0" applyNumberFormat="1" applyFont="1" applyFill="1" applyBorder="1" applyAlignment="1" applyProtection="1">
      <alignment horizontal="center"/>
      <protection/>
    </xf>
    <xf numFmtId="10" fontId="6" fillId="4" borderId="14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 horizontal="left"/>
      <protection/>
    </xf>
    <xf numFmtId="0" fontId="0" fillId="4" borderId="29" xfId="0" applyFill="1" applyBorder="1" applyAlignment="1" applyProtection="1">
      <alignment horizontal="left"/>
      <protection/>
    </xf>
    <xf numFmtId="0" fontId="0" fillId="4" borderId="15" xfId="0" applyFill="1" applyBorder="1" applyAlignment="1" applyProtection="1">
      <alignment horizontal="left"/>
      <protection/>
    </xf>
    <xf numFmtId="0" fontId="0" fillId="4" borderId="27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 horizontal="left"/>
      <protection/>
    </xf>
    <xf numFmtId="0" fontId="0" fillId="4" borderId="48" xfId="0" applyFill="1" applyBorder="1" applyAlignment="1" applyProtection="1">
      <alignment/>
      <protection/>
    </xf>
    <xf numFmtId="0" fontId="6" fillId="4" borderId="27" xfId="0" applyFont="1" applyFill="1" applyBorder="1" applyAlignment="1" applyProtection="1">
      <alignment/>
      <protection/>
    </xf>
    <xf numFmtId="0" fontId="6" fillId="4" borderId="11" xfId="0" applyFont="1" applyFill="1" applyBorder="1" applyAlignment="1" applyProtection="1">
      <alignment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51" xfId="0" applyFill="1" applyBorder="1" applyAlignment="1" applyProtection="1">
      <alignment horizontal="left"/>
      <protection/>
    </xf>
    <xf numFmtId="0" fontId="0" fillId="4" borderId="20" xfId="0" applyFill="1" applyBorder="1" applyAlignment="1" applyProtection="1">
      <alignment horizontal="left"/>
      <protection/>
    </xf>
    <xf numFmtId="0" fontId="0" fillId="4" borderId="42" xfId="0" applyFill="1" applyBorder="1" applyAlignment="1" applyProtection="1">
      <alignment horizontal="left"/>
      <protection/>
    </xf>
    <xf numFmtId="0" fontId="0" fillId="4" borderId="21" xfId="0" applyFill="1" applyBorder="1" applyAlignment="1" applyProtection="1">
      <alignment horizontal="left"/>
      <protection/>
    </xf>
    <xf numFmtId="0" fontId="0" fillId="4" borderId="52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 horizontal="left"/>
      <protection/>
    </xf>
    <xf numFmtId="0" fontId="18" fillId="4" borderId="39" xfId="0" applyFont="1" applyFill="1" applyBorder="1" applyAlignment="1" applyProtection="1">
      <alignment horizontal="left"/>
      <protection/>
    </xf>
    <xf numFmtId="0" fontId="18" fillId="4" borderId="38" xfId="0" applyFont="1" applyFill="1" applyBorder="1" applyAlignment="1" applyProtection="1">
      <alignment horizontal="left"/>
      <protection/>
    </xf>
    <xf numFmtId="0" fontId="18" fillId="4" borderId="40" xfId="0" applyFont="1" applyFill="1" applyBorder="1" applyAlignment="1" applyProtection="1">
      <alignment horizontal="left"/>
      <protection/>
    </xf>
    <xf numFmtId="0" fontId="18" fillId="4" borderId="53" xfId="0" applyFont="1" applyFill="1" applyBorder="1" applyAlignment="1">
      <alignment horizontal="left"/>
    </xf>
    <xf numFmtId="0" fontId="18" fillId="4" borderId="54" xfId="0" applyFont="1" applyFill="1" applyBorder="1" applyAlignment="1">
      <alignment horizontal="left"/>
    </xf>
    <xf numFmtId="0" fontId="18" fillId="4" borderId="55" xfId="0" applyFont="1" applyFill="1" applyBorder="1" applyAlignment="1">
      <alignment horizontal="left"/>
    </xf>
    <xf numFmtId="0" fontId="0" fillId="4" borderId="56" xfId="0" applyFill="1" applyBorder="1" applyAlignment="1" applyProtection="1">
      <alignment horizontal="left"/>
      <protection/>
    </xf>
    <xf numFmtId="0" fontId="0" fillId="4" borderId="34" xfId="0" applyFill="1" applyBorder="1" applyAlignment="1" applyProtection="1">
      <alignment horizontal="left"/>
      <protection/>
    </xf>
    <xf numFmtId="0" fontId="0" fillId="4" borderId="49" xfId="0" applyFill="1" applyBorder="1" applyAlignment="1" applyProtection="1">
      <alignment horizontal="left"/>
      <protection/>
    </xf>
    <xf numFmtId="14" fontId="4" fillId="4" borderId="57" xfId="0" applyNumberFormat="1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 horizontal="left"/>
      <protection/>
    </xf>
    <xf numFmtId="0" fontId="0" fillId="4" borderId="16" xfId="0" applyFill="1" applyBorder="1" applyAlignment="1" applyProtection="1">
      <alignment horizontal="left"/>
      <protection/>
    </xf>
    <xf numFmtId="0" fontId="0" fillId="4" borderId="5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0" borderId="38" xfId="0" applyBorder="1" applyAlignment="1">
      <alignment/>
    </xf>
    <xf numFmtId="0" fontId="0" fillId="0" borderId="40" xfId="0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4" borderId="58" xfId="0" applyFont="1" applyFill="1" applyBorder="1" applyAlignment="1" applyProtection="1">
      <alignment/>
      <protection/>
    </xf>
    <xf numFmtId="0" fontId="0" fillId="4" borderId="32" xfId="0" applyFont="1" applyFill="1" applyBorder="1" applyAlignment="1" applyProtection="1">
      <alignment/>
      <protection/>
    </xf>
    <xf numFmtId="0" fontId="0" fillId="4" borderId="50" xfId="0" applyFill="1" applyBorder="1" applyAlignment="1" applyProtection="1">
      <alignment horizontal="left"/>
      <protection/>
    </xf>
    <xf numFmtId="0" fontId="0" fillId="4" borderId="45" xfId="0" applyFont="1" applyFill="1" applyBorder="1" applyAlignment="1" applyProtection="1">
      <alignment/>
      <protection/>
    </xf>
    <xf numFmtId="0" fontId="0" fillId="4" borderId="2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3" fillId="4" borderId="18" xfId="0" applyFont="1" applyFill="1" applyBorder="1" applyAlignment="1" applyProtection="1">
      <alignment horizontal="left"/>
      <protection/>
    </xf>
    <xf numFmtId="0" fontId="3" fillId="4" borderId="17" xfId="0" applyFont="1" applyFill="1" applyBorder="1" applyAlignment="1" applyProtection="1">
      <alignment horizontal="left"/>
      <protection/>
    </xf>
    <xf numFmtId="0" fontId="3" fillId="4" borderId="16" xfId="0" applyFont="1" applyFill="1" applyBorder="1" applyAlignment="1" applyProtection="1">
      <alignment horizontal="left"/>
      <protection/>
    </xf>
    <xf numFmtId="0" fontId="3" fillId="4" borderId="18" xfId="0" applyFont="1" applyFill="1" applyBorder="1" applyAlignment="1" applyProtection="1">
      <alignment horizont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6" xfId="0" applyFont="1" applyFill="1" applyBorder="1" applyAlignment="1" applyProtection="1">
      <alignment horizontal="center"/>
      <protection/>
    </xf>
    <xf numFmtId="0" fontId="3" fillId="4" borderId="39" xfId="0" applyFont="1" applyFill="1" applyBorder="1" applyAlignment="1" applyProtection="1">
      <alignment horizontal="center"/>
      <protection/>
    </xf>
    <xf numFmtId="0" fontId="3" fillId="4" borderId="38" xfId="0" applyFont="1" applyFill="1" applyBorder="1" applyAlignment="1" applyProtection="1">
      <alignment horizontal="center"/>
      <protection/>
    </xf>
    <xf numFmtId="0" fontId="3" fillId="4" borderId="40" xfId="0" applyFont="1" applyFill="1" applyBorder="1" applyAlignment="1" applyProtection="1">
      <alignment horizontal="center"/>
      <protection/>
    </xf>
    <xf numFmtId="0" fontId="0" fillId="4" borderId="53" xfId="0" applyFill="1" applyBorder="1" applyAlignment="1" applyProtection="1">
      <alignment horizontal="center"/>
      <protection/>
    </xf>
    <xf numFmtId="0" fontId="0" fillId="4" borderId="54" xfId="0" applyFill="1" applyBorder="1" applyAlignment="1" applyProtection="1">
      <alignment horizontal="center"/>
      <protection/>
    </xf>
    <xf numFmtId="0" fontId="0" fillId="4" borderId="55" xfId="0" applyFill="1" applyBorder="1" applyAlignment="1" applyProtection="1">
      <alignment horizontal="center"/>
      <protection/>
    </xf>
    <xf numFmtId="0" fontId="0" fillId="4" borderId="52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4" borderId="50" xfId="0" applyFont="1" applyFill="1" applyBorder="1" applyAlignment="1" applyProtection="1">
      <alignment horizontal="left"/>
      <protection/>
    </xf>
    <xf numFmtId="0" fontId="0" fillId="4" borderId="10" xfId="0" applyFont="1" applyFill="1" applyBorder="1" applyAlignment="1" applyProtection="1">
      <alignment horizontal="left"/>
      <protection/>
    </xf>
    <xf numFmtId="14" fontId="0" fillId="4" borderId="14" xfId="0" applyNumberFormat="1" applyFont="1" applyFill="1" applyBorder="1" applyAlignment="1" applyProtection="1">
      <alignment horizontal="left"/>
      <protection/>
    </xf>
    <xf numFmtId="14" fontId="0" fillId="4" borderId="25" xfId="0" applyNumberFormat="1" applyFont="1" applyFill="1" applyBorder="1" applyAlignment="1" applyProtection="1">
      <alignment horizontal="left"/>
      <protection/>
    </xf>
    <xf numFmtId="14" fontId="0" fillId="4" borderId="10" xfId="0" applyNumberFormat="1" applyFont="1" applyFill="1" applyBorder="1" applyAlignment="1" applyProtection="1">
      <alignment horizontal="left"/>
      <protection/>
    </xf>
    <xf numFmtId="14" fontId="0" fillId="4" borderId="26" xfId="0" applyNumberFormat="1" applyFont="1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 horizontal="left"/>
      <protection/>
    </xf>
    <xf numFmtId="0" fontId="4" fillId="4" borderId="41" xfId="0" applyFont="1" applyFill="1" applyBorder="1" applyAlignment="1" applyProtection="1">
      <alignment horizontal="left"/>
      <protection/>
    </xf>
    <xf numFmtId="0" fontId="4" fillId="4" borderId="35" xfId="0" applyFont="1" applyFill="1" applyBorder="1" applyAlignment="1" applyProtection="1">
      <alignment horizontal="left"/>
      <protection/>
    </xf>
    <xf numFmtId="0" fontId="4" fillId="4" borderId="36" xfId="0" applyFont="1" applyFill="1" applyBorder="1" applyAlignment="1" applyProtection="1">
      <alignment horizontal="left"/>
      <protection/>
    </xf>
    <xf numFmtId="0" fontId="6" fillId="4" borderId="37" xfId="0" applyFont="1" applyFill="1" applyBorder="1" applyAlignment="1" applyProtection="1">
      <alignment horizontal="left"/>
      <protection/>
    </xf>
    <xf numFmtId="0" fontId="6" fillId="4" borderId="34" xfId="0" applyFont="1" applyFill="1" applyBorder="1" applyAlignment="1" applyProtection="1">
      <alignment horizontal="left"/>
      <protection/>
    </xf>
    <xf numFmtId="0" fontId="6" fillId="4" borderId="49" xfId="0" applyFont="1" applyFill="1" applyBorder="1" applyAlignment="1" applyProtection="1">
      <alignment horizontal="left"/>
      <protection/>
    </xf>
    <xf numFmtId="198" fontId="6" fillId="4" borderId="37" xfId="0" applyNumberFormat="1" applyFont="1" applyFill="1" applyBorder="1" applyAlignment="1" applyProtection="1">
      <alignment horizontal="center"/>
      <protection/>
    </xf>
    <xf numFmtId="198" fontId="6" fillId="4" borderId="49" xfId="0" applyNumberFormat="1" applyFont="1" applyFill="1" applyBorder="1" applyAlignment="1" applyProtection="1">
      <alignment horizontal="center"/>
      <protection/>
    </xf>
    <xf numFmtId="198" fontId="6" fillId="4" borderId="34" xfId="0" applyNumberFormat="1" applyFont="1" applyFill="1" applyBorder="1" applyAlignment="1" applyProtection="1">
      <alignment horizontal="center"/>
      <protection/>
    </xf>
    <xf numFmtId="0" fontId="3" fillId="4" borderId="59" xfId="0" applyFont="1" applyFill="1" applyBorder="1" applyAlignment="1" applyProtection="1">
      <alignment/>
      <protection/>
    </xf>
    <xf numFmtId="0" fontId="0" fillId="4" borderId="60" xfId="0" applyFill="1" applyBorder="1" applyAlignment="1" applyProtection="1">
      <alignment/>
      <protection/>
    </xf>
    <xf numFmtId="0" fontId="0" fillId="4" borderId="61" xfId="0" applyFill="1" applyBorder="1" applyAlignment="1" applyProtection="1">
      <alignment/>
      <protection/>
    </xf>
    <xf numFmtId="0" fontId="0" fillId="4" borderId="54" xfId="0" applyFill="1" applyBorder="1" applyAlignment="1" applyProtection="1">
      <alignment/>
      <protection/>
    </xf>
    <xf numFmtId="198" fontId="6" fillId="4" borderId="27" xfId="0" applyNumberFormat="1" applyFont="1" applyFill="1" applyBorder="1" applyAlignment="1" applyProtection="1">
      <alignment horizontal="center"/>
      <protection/>
    </xf>
    <xf numFmtId="0" fontId="15" fillId="4" borderId="53" xfId="0" applyFont="1" applyFill="1" applyBorder="1" applyAlignment="1" applyProtection="1">
      <alignment horizontal="center" vertical="center"/>
      <protection/>
    </xf>
    <xf numFmtId="0" fontId="15" fillId="4" borderId="54" xfId="0" applyFont="1" applyFill="1" applyBorder="1" applyAlignment="1" applyProtection="1">
      <alignment horizontal="center" vertical="center"/>
      <protection/>
    </xf>
    <xf numFmtId="0" fontId="15" fillId="4" borderId="55" xfId="0" applyFont="1" applyFill="1" applyBorder="1" applyAlignment="1" applyProtection="1">
      <alignment horizontal="center" vertical="center"/>
      <protection/>
    </xf>
    <xf numFmtId="0" fontId="6" fillId="4" borderId="51" xfId="0" applyFont="1" applyFill="1" applyBorder="1" applyAlignment="1" applyProtection="1">
      <alignment horizontal="left" wrapText="1"/>
      <protection/>
    </xf>
    <xf numFmtId="0" fontId="6" fillId="4" borderId="27" xfId="0" applyFont="1" applyFill="1" applyBorder="1" applyAlignment="1" applyProtection="1">
      <alignment horizontal="left" wrapText="1"/>
      <protection/>
    </xf>
    <xf numFmtId="0" fontId="6" fillId="4" borderId="23" xfId="0" applyFont="1" applyFill="1" applyBorder="1" applyAlignment="1" applyProtection="1">
      <alignment horizontal="left" wrapText="1"/>
      <protection/>
    </xf>
    <xf numFmtId="0" fontId="6" fillId="4" borderId="12" xfId="0" applyFont="1" applyFill="1" applyBorder="1" applyAlignment="1" applyProtection="1">
      <alignment horizontal="left"/>
      <protection/>
    </xf>
    <xf numFmtId="0" fontId="6" fillId="4" borderId="12" xfId="0" applyFont="1" applyFill="1" applyBorder="1" applyAlignment="1" applyProtection="1">
      <alignment horizontal="center"/>
      <protection/>
    </xf>
    <xf numFmtId="0" fontId="6" fillId="4" borderId="10" xfId="0" applyFont="1" applyFill="1" applyBorder="1" applyAlignment="1" applyProtection="1">
      <alignment horizontal="left"/>
      <protection/>
    </xf>
    <xf numFmtId="0" fontId="0" fillId="4" borderId="37" xfId="0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3" fillId="4" borderId="62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6" fillId="4" borderId="27" xfId="0" applyFont="1" applyFill="1" applyBorder="1" applyAlignment="1" applyProtection="1">
      <alignment horizontal="left" vertical="center" wrapText="1"/>
      <protection/>
    </xf>
    <xf numFmtId="0" fontId="6" fillId="4" borderId="11" xfId="0" applyFont="1" applyFill="1" applyBorder="1" applyAlignment="1" applyProtection="1">
      <alignment horizontal="left" vertical="center" wrapText="1"/>
      <protection/>
    </xf>
    <xf numFmtId="0" fontId="6" fillId="4" borderId="15" xfId="0" applyFont="1" applyFill="1" applyBorder="1" applyAlignment="1" applyProtection="1">
      <alignment horizontal="left" wrapText="1"/>
      <protection/>
    </xf>
    <xf numFmtId="0" fontId="6" fillId="4" borderId="11" xfId="0" applyFont="1" applyFill="1" applyBorder="1" applyAlignment="1" applyProtection="1">
      <alignment horizontal="left" wrapText="1"/>
      <protection/>
    </xf>
    <xf numFmtId="0" fontId="0" fillId="4" borderId="38" xfId="0" applyFill="1" applyBorder="1" applyAlignment="1" applyProtection="1">
      <alignment horizontal="left"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6" fillId="4" borderId="15" xfId="0" applyFont="1" applyFill="1" applyBorder="1" applyAlignment="1" applyProtection="1">
      <alignment horizontal="left"/>
      <protection/>
    </xf>
    <xf numFmtId="0" fontId="6" fillId="4" borderId="27" xfId="0" applyFont="1" applyFill="1" applyBorder="1" applyAlignment="1" applyProtection="1">
      <alignment horizontal="left"/>
      <protection/>
    </xf>
    <xf numFmtId="0" fontId="6" fillId="4" borderId="11" xfId="0" applyFont="1" applyFill="1" applyBorder="1" applyAlignment="1" applyProtection="1">
      <alignment horizontal="left"/>
      <protection/>
    </xf>
    <xf numFmtId="0" fontId="4" fillId="4" borderId="53" xfId="0" applyFont="1" applyFill="1" applyBorder="1" applyAlignment="1" applyProtection="1">
      <alignment horizontal="left"/>
      <protection/>
    </xf>
    <xf numFmtId="0" fontId="0" fillId="0" borderId="5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4" borderId="45" xfId="0" applyFill="1" applyBorder="1" applyAlignment="1" applyProtection="1">
      <alignment horizontal="left"/>
      <protection/>
    </xf>
    <xf numFmtId="0" fontId="0" fillId="4" borderId="22" xfId="0" applyFill="1" applyBorder="1" applyAlignment="1" applyProtection="1">
      <alignment horizontal="left"/>
      <protection/>
    </xf>
    <xf numFmtId="0" fontId="0" fillId="4" borderId="39" xfId="0" applyFill="1" applyBorder="1" applyAlignment="1" applyProtection="1">
      <alignment horizontal="left"/>
      <protection/>
    </xf>
    <xf numFmtId="0" fontId="0" fillId="4" borderId="40" xfId="0" applyFill="1" applyBorder="1" applyAlignment="1" applyProtection="1">
      <alignment horizontal="left"/>
      <protection/>
    </xf>
    <xf numFmtId="0" fontId="0" fillId="4" borderId="53" xfId="0" applyFill="1" applyBorder="1" applyAlignment="1" applyProtection="1">
      <alignment horizontal="left"/>
      <protection/>
    </xf>
    <xf numFmtId="0" fontId="0" fillId="4" borderId="54" xfId="0" applyFill="1" applyBorder="1" applyAlignment="1" applyProtection="1">
      <alignment horizontal="left"/>
      <protection/>
    </xf>
    <xf numFmtId="0" fontId="0" fillId="4" borderId="55" xfId="0" applyFill="1" applyBorder="1" applyAlignment="1" applyProtection="1">
      <alignment horizontal="left"/>
      <protection/>
    </xf>
    <xf numFmtId="0" fontId="6" fillId="4" borderId="41" xfId="0" applyFont="1" applyFill="1" applyBorder="1" applyAlignment="1" applyProtection="1">
      <alignment/>
      <protection/>
    </xf>
    <xf numFmtId="0" fontId="6" fillId="4" borderId="35" xfId="0" applyFont="1" applyFill="1" applyBorder="1" applyAlignment="1" applyProtection="1">
      <alignment/>
      <protection/>
    </xf>
    <xf numFmtId="0" fontId="6" fillId="4" borderId="36" xfId="0" applyFont="1" applyFill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left"/>
      <protection/>
    </xf>
    <xf numFmtId="0" fontId="6" fillId="4" borderId="46" xfId="0" applyFont="1" applyFill="1" applyBorder="1" applyAlignment="1" applyProtection="1">
      <alignment horizontal="left"/>
      <protection/>
    </xf>
    <xf numFmtId="0" fontId="6" fillId="4" borderId="17" xfId="0" applyFont="1" applyFill="1" applyBorder="1" applyAlignment="1" applyProtection="1">
      <alignment horizontal="left"/>
      <protection/>
    </xf>
    <xf numFmtId="0" fontId="6" fillId="4" borderId="47" xfId="0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3" fillId="0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4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4" xfId="0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horizontal="right"/>
      <protection/>
    </xf>
    <xf numFmtId="0" fontId="3" fillId="4" borderId="17" xfId="0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4" fillId="0" borderId="6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/>
      <protection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57" xfId="0" applyBorder="1" applyAlignment="1" applyProtection="1">
      <alignment/>
      <protection/>
    </xf>
    <xf numFmtId="0" fontId="4" fillId="0" borderId="6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7" xfId="0" applyNumberFormat="1" applyFont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7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27" xfId="0" applyFont="1" applyBorder="1" applyAlignment="1" applyProtection="1">
      <alignment horizontal="left"/>
      <protection locked="0"/>
    </xf>
    <xf numFmtId="7" fontId="4" fillId="0" borderId="27" xfId="0" applyNumberFormat="1" applyFont="1" applyBorder="1" applyAlignment="1">
      <alignment horizontal="left"/>
    </xf>
    <xf numFmtId="7" fontId="4" fillId="0" borderId="11" xfId="0" applyNumberFormat="1" applyFont="1" applyBorder="1" applyAlignment="1">
      <alignment horizontal="left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82" fontId="5" fillId="0" borderId="27" xfId="0" applyNumberFormat="1" applyFont="1" applyBorder="1" applyAlignment="1" applyProtection="1">
      <alignment horizontal="left"/>
      <protection locked="0"/>
    </xf>
    <xf numFmtId="182" fontId="5" fillId="0" borderId="11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3" fillId="0" borderId="3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4" fontId="4" fillId="0" borderId="27" xfId="0" applyNumberFormat="1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/>
      <protection locked="0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28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3" xfId="0" applyBorder="1" applyAlignment="1">
      <alignment horizontal="center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182" fontId="4" fillId="0" borderId="27" xfId="0" applyNumberFormat="1" applyFont="1" applyBorder="1" applyAlignment="1">
      <alignment horizontal="left"/>
    </xf>
    <xf numFmtId="182" fontId="4" fillId="0" borderId="11" xfId="0" applyNumberFormat="1" applyFont="1" applyBorder="1" applyAlignment="1">
      <alignment horizontal="left"/>
    </xf>
    <xf numFmtId="0" fontId="8" fillId="0" borderId="11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left"/>
    </xf>
    <xf numFmtId="0" fontId="0" fillId="0" borderId="42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49" fontId="0" fillId="4" borderId="18" xfId="0" applyNumberFormat="1" applyFill="1" applyBorder="1" applyAlignment="1" applyProtection="1">
      <alignment horizontal="center"/>
      <protection/>
    </xf>
    <xf numFmtId="49" fontId="0" fillId="4" borderId="16" xfId="0" applyNumberFormat="1" applyFill="1" applyBorder="1" applyAlignment="1" applyProtection="1">
      <alignment horizontal="center"/>
      <protection/>
    </xf>
    <xf numFmtId="49" fontId="0" fillId="4" borderId="17" xfId="0" applyNumberFormat="1" applyFill="1" applyBorder="1" applyAlignment="1" applyProtection="1">
      <alignment horizontal="center"/>
      <protection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4" xfId="0" applyBorder="1" applyAlignment="1">
      <alignment horizontal="center"/>
    </xf>
    <xf numFmtId="0" fontId="4" fillId="0" borderId="41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5"/>
          <c:y val="0.1945"/>
          <c:w val="0.42275"/>
          <c:h val="0.61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Outros afastamentos
0 %</a:t>
                    </a:r>
                  </a:p>
                </c:rich>
              </c:tx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Qualificação sem afastamento                                                                    
3,1%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Resumo!$A$149:$C$165</c:f>
              <c:multiLvlStrCache>
                <c:ptCount val="17"/>
                <c:lvl>
                  <c:pt idx="0">
                    <c:v>Afastamentos para capacitação</c:v>
                  </c:pt>
                  <c:pt idx="1">
                    <c:v>Outros afastamentos</c:v>
                  </c:pt>
                  <c:pt idx="2">
                    <c:v>Qualificação sem afastamento                                                                    </c:v>
                  </c:pt>
                  <c:pt idx="3">
                    <c:v>Aulas na graduação</c:v>
                  </c:pt>
                  <c:pt idx="4">
                    <c:v>Atividades acessórias graduação</c:v>
                  </c:pt>
                  <c:pt idx="5">
                    <c:v>Orientações na graduação</c:v>
                  </c:pt>
                  <c:pt idx="6">
                    <c:v>Aulas na pós-graduação</c:v>
                  </c:pt>
                  <c:pt idx="7">
                    <c:v>Atividades acessórias na pós-graduação</c:v>
                  </c:pt>
                  <c:pt idx="8">
                    <c:v>Orientações na pós-graduação</c:v>
                  </c:pt>
                  <c:pt idx="9">
                    <c:v>Pesquisa</c:v>
                  </c:pt>
                  <c:pt idx="10">
                    <c:v>Extensão   </c:v>
                  </c:pt>
                  <c:pt idx="11">
                    <c:v>Atividades de apoio acadêmico  </c:v>
                  </c:pt>
                  <c:pt idx="12">
                    <c:v>Bancas e comissões examinadoras</c:v>
                  </c:pt>
                  <c:pt idx="13">
                    <c:v>Cargos de direção (CDs e FGs)</c:v>
                  </c:pt>
                  <c:pt idx="14">
                    <c:v>Atividades administrativas</c:v>
                  </c:pt>
                  <c:pt idx="15">
                    <c:v>Atividades de representação</c:v>
                  </c:pt>
                  <c:pt idx="16">
                    <c:v>Outras atividades acadêmicas</c:v>
                  </c:pt>
                </c:lvl>
              </c:multiLvlStrCache>
            </c:multiLvlStrRef>
          </c:cat>
          <c:val>
            <c:numRef>
              <c:f>Resumo!$D$149:$D$165</c:f>
              <c:numCache>
                <c:ptCount val="17"/>
                <c:pt idx="0">
                  <c:v>3320</c:v>
                </c:pt>
                <c:pt idx="1">
                  <c:v>0</c:v>
                </c:pt>
                <c:pt idx="2">
                  <c:v>965</c:v>
                </c:pt>
                <c:pt idx="3">
                  <c:v>5520</c:v>
                </c:pt>
                <c:pt idx="4">
                  <c:v>8730</c:v>
                </c:pt>
                <c:pt idx="5">
                  <c:v>1204</c:v>
                </c:pt>
                <c:pt idx="6">
                  <c:v>514</c:v>
                </c:pt>
                <c:pt idx="7">
                  <c:v>640</c:v>
                </c:pt>
                <c:pt idx="8">
                  <c:v>794</c:v>
                </c:pt>
                <c:pt idx="9">
                  <c:v>2360</c:v>
                </c:pt>
                <c:pt idx="10">
                  <c:v>430</c:v>
                </c:pt>
                <c:pt idx="11">
                  <c:v>489</c:v>
                </c:pt>
                <c:pt idx="12">
                  <c:v>409</c:v>
                </c:pt>
                <c:pt idx="13">
                  <c:v>2380</c:v>
                </c:pt>
                <c:pt idx="14">
                  <c:v>1903</c:v>
                </c:pt>
                <c:pt idx="15">
                  <c:v>328</c:v>
                </c:pt>
                <c:pt idx="16">
                  <c:v>1194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95250</xdr:rowOff>
    </xdr:from>
    <xdr:to>
      <xdr:col>16</xdr:col>
      <xdr:colOff>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85725" y="304800"/>
        <a:ext cx="926782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</sheetNames>
    <sheetDataSet>
      <sheetData sheetId="0">
        <row r="3">
          <cell r="D3" t="str">
            <v>Matemática e Estatística</v>
          </cell>
        </row>
        <row r="4">
          <cell r="H4" t="str">
            <v>2008.2</v>
          </cell>
        </row>
        <row r="5">
          <cell r="C5" t="str">
            <v>08/09/2008 a 08/03/2009</v>
          </cell>
          <cell r="L5">
            <v>1040</v>
          </cell>
        </row>
        <row r="6">
          <cell r="C6" t="str">
            <v>08/09/2008 a 27/02/2009</v>
          </cell>
          <cell r="L6">
            <v>720</v>
          </cell>
        </row>
        <row r="7">
          <cell r="C7" t="str">
            <v>24/12/2008 a 01/02/2009</v>
          </cell>
          <cell r="H7" t="str">
            <v>Férias</v>
          </cell>
        </row>
        <row r="8">
          <cell r="E8">
            <v>26</v>
          </cell>
          <cell r="L8">
            <v>730</v>
          </cell>
        </row>
        <row r="9">
          <cell r="E9">
            <v>18</v>
          </cell>
        </row>
        <row r="13">
          <cell r="C13" t="str">
            <v>Alciônio Saldanha de Oliveira</v>
          </cell>
          <cell r="J13">
            <v>336892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</v>
          </cell>
          <cell r="D15">
            <v>31216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- T 02</v>
          </cell>
          <cell r="E57">
            <v>4</v>
          </cell>
          <cell r="F57">
            <v>60</v>
          </cell>
          <cell r="I57">
            <v>60</v>
          </cell>
          <cell r="J57">
            <v>52</v>
          </cell>
          <cell r="K57">
            <v>1</v>
          </cell>
          <cell r="L57">
            <v>7</v>
          </cell>
        </row>
        <row r="58">
          <cell r="A58" t="str">
            <v>Equações Diferenciais Lineares - T 01</v>
          </cell>
          <cell r="E58">
            <v>4</v>
          </cell>
          <cell r="F58">
            <v>60</v>
          </cell>
          <cell r="I58">
            <v>62</v>
          </cell>
          <cell r="J58">
            <v>40</v>
          </cell>
          <cell r="K58">
            <v>11</v>
          </cell>
          <cell r="L58">
            <v>11</v>
          </cell>
        </row>
        <row r="59">
          <cell r="A59" t="str">
            <v>Equações Diferenciais Lineares - T 02</v>
          </cell>
          <cell r="E59">
            <v>4</v>
          </cell>
          <cell r="F59">
            <v>60</v>
          </cell>
          <cell r="I59">
            <v>60</v>
          </cell>
          <cell r="J59">
            <v>45</v>
          </cell>
          <cell r="K59">
            <v>11</v>
          </cell>
          <cell r="L59">
            <v>4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182</v>
          </cell>
          <cell r="J62">
            <v>137</v>
          </cell>
          <cell r="K62">
            <v>23</v>
          </cell>
          <cell r="L62">
            <v>22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Melo, J. L. F, Claudianor, C. O., de Oliveira, A. S.; As integrais segundo Riemann e Lebesgue, V Congresso de Iniciação Científica da UFCG, Out./2008.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do programa de desenvolvimento curricular do CCT</v>
          </cell>
          <cell r="H302" t="str">
            <v>Port/DCCT/008/2006</v>
          </cell>
          <cell r="J302">
            <v>38751</v>
          </cell>
        </row>
        <row r="306">
          <cell r="A306" t="str">
            <v>Comissão de Avaliação de Estágio Probatório (Profa. Patricia)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Coordenador do Projeto de Monitoria - DME</v>
          </cell>
          <cell r="J310">
            <v>38901</v>
          </cell>
        </row>
        <row r="314">
          <cell r="A314" t="str">
            <v>Membro da comissão de avaliação dos Projetos Pedagógicos de Cursos do CCT </v>
          </cell>
          <cell r="H314" t="str">
            <v>Port./UAME 03/2005</v>
          </cell>
          <cell r="J314">
            <v>38463</v>
          </cell>
        </row>
        <row r="320">
          <cell r="L320">
            <v>100</v>
          </cell>
        </row>
        <row r="324">
          <cell r="A324" t="str">
            <v>Graduação em Matemática</v>
          </cell>
          <cell r="H324" t="str">
            <v>Port./UAME/007/2007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Química</v>
          </cell>
          <cell r="H328" t="str">
            <v>Port./UAME/008/2007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Coordenador do PIBID-Matemática da UFCG  </v>
          </cell>
        </row>
        <row r="353">
          <cell r="L353">
            <v>80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100</v>
          </cell>
          <cell r="C409">
            <v>10</v>
          </cell>
          <cell r="D409">
            <v>80</v>
          </cell>
          <cell r="E409">
            <v>730</v>
          </cell>
        </row>
      </sheetData>
      <sheetData sheetId="1">
        <row r="5">
          <cell r="L5">
            <v>40</v>
          </cell>
        </row>
        <row r="6">
          <cell r="L6">
            <v>0</v>
          </cell>
        </row>
        <row r="8">
          <cell r="L8">
            <v>40</v>
          </cell>
        </row>
        <row r="13">
          <cell r="C13" t="str">
            <v>Alexsandro Bezerra Cavalcanti</v>
          </cell>
          <cell r="J13" t="str">
            <v>2327828-3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Paulo/USP-SP, (Instituto de Matemática e Estatística - IME)</v>
          </cell>
          <cell r="I19">
            <v>38412</v>
          </cell>
          <cell r="J19">
            <v>39871</v>
          </cell>
          <cell r="K19" t="str">
            <v>Port.R/SRH/1255/2005</v>
          </cell>
        </row>
        <row r="21">
          <cell r="A21" t="str">
            <v>Doutorado em Estatística</v>
          </cell>
          <cell r="L21">
            <v>1000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Curso de doutorado vinculado a UFCG ou não</v>
          </cell>
          <cell r="K36">
            <v>39873</v>
          </cell>
        </row>
        <row r="38">
          <cell r="A38" t="str">
            <v>Desenvolvimento da tese de doutorado em estatística vinculada a USP</v>
          </cell>
        </row>
        <row r="51">
          <cell r="L51">
            <v>40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1000</v>
          </cell>
          <cell r="B406">
            <v>0</v>
          </cell>
          <cell r="C406">
            <v>40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2">
        <row r="5">
          <cell r="L5">
            <v>1040</v>
          </cell>
        </row>
        <row r="6">
          <cell r="L6">
            <v>720</v>
          </cell>
        </row>
        <row r="8">
          <cell r="L8">
            <v>750</v>
          </cell>
        </row>
        <row r="13">
          <cell r="C13" t="str">
            <v>Amauri Araújo Cruz</v>
          </cell>
          <cell r="J13" t="str">
            <v>0333086</v>
          </cell>
          <cell r="L13" t="str">
            <v>Ativa</v>
          </cell>
        </row>
        <row r="15">
          <cell r="A15" t="str">
            <v>Especialista</v>
          </cell>
          <cell r="B15" t="str">
            <v>Adjunto</v>
          </cell>
          <cell r="C15" t="str">
            <v>IV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03</v>
          </cell>
          <cell r="E57">
            <v>4</v>
          </cell>
          <cell r="F57">
            <v>60</v>
          </cell>
          <cell r="I57">
            <v>60</v>
          </cell>
          <cell r="J57">
            <v>27</v>
          </cell>
          <cell r="K57">
            <v>15</v>
          </cell>
          <cell r="L57">
            <v>18</v>
          </cell>
        </row>
        <row r="58">
          <cell r="A58" t="str">
            <v>Álgebra Vetorial e Geometria Analítica - T 08</v>
          </cell>
          <cell r="E58">
            <v>4</v>
          </cell>
          <cell r="F58">
            <v>60</v>
          </cell>
          <cell r="I58">
            <v>12</v>
          </cell>
          <cell r="J58">
            <v>8</v>
          </cell>
          <cell r="K58">
            <v>2</v>
          </cell>
          <cell r="L58">
            <v>2</v>
          </cell>
        </row>
        <row r="59">
          <cell r="A59" t="str">
            <v>Cálculo Diferencial e Integral III - T 01</v>
          </cell>
          <cell r="E59">
            <v>6</v>
          </cell>
          <cell r="F59">
            <v>90</v>
          </cell>
          <cell r="I59">
            <v>60</v>
          </cell>
          <cell r="J59">
            <v>50</v>
          </cell>
          <cell r="K59">
            <v>5</v>
          </cell>
          <cell r="L59">
            <v>5</v>
          </cell>
        </row>
        <row r="62">
          <cell r="E62">
            <v>14</v>
          </cell>
          <cell r="F62">
            <v>210</v>
          </cell>
          <cell r="G62">
            <v>420</v>
          </cell>
          <cell r="I62">
            <v>132</v>
          </cell>
          <cell r="J62">
            <v>85</v>
          </cell>
          <cell r="K62">
            <v>22</v>
          </cell>
          <cell r="L62">
            <v>25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Wênio Vasconcelos Catão</v>
          </cell>
        </row>
        <row r="80">
          <cell r="A80" t="str">
            <v>Projeto de Monitoria da UAME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39560</v>
          </cell>
          <cell r="H82">
            <v>39871</v>
          </cell>
        </row>
        <row r="104">
          <cell r="L104">
            <v>30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Álgebra Vetorial e Geometria Analítica</v>
          </cell>
          <cell r="J247">
            <v>39699</v>
          </cell>
          <cell r="K247">
            <v>39871</v>
          </cell>
        </row>
        <row r="248">
          <cell r="B248" t="str">
            <v>Coordenação de disciplina</v>
          </cell>
        </row>
        <row r="267">
          <cell r="L267">
            <v>80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Civil</v>
          </cell>
          <cell r="H324" t="str">
            <v>Port./UAME/009/2007</v>
          </cell>
          <cell r="J324">
            <v>39699</v>
          </cell>
          <cell r="K324">
            <v>39871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Agrícola</v>
          </cell>
          <cell r="H328" t="str">
            <v>Port./UAME/010/2007</v>
          </cell>
          <cell r="J328">
            <v>39699</v>
          </cell>
          <cell r="K328">
            <v>39871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420</v>
          </cell>
          <cell r="G406">
            <v>30</v>
          </cell>
          <cell r="H406">
            <v>0</v>
          </cell>
          <cell r="I406">
            <v>0</v>
          </cell>
          <cell r="J406">
            <v>0</v>
          </cell>
          <cell r="K406">
            <v>80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0</v>
          </cell>
          <cell r="E409">
            <v>750</v>
          </cell>
        </row>
      </sheetData>
      <sheetData sheetId="3">
        <row r="5">
          <cell r="L5">
            <v>1040</v>
          </cell>
        </row>
        <row r="6">
          <cell r="L6">
            <v>720</v>
          </cell>
        </row>
        <row r="8">
          <cell r="L8">
            <v>606</v>
          </cell>
        </row>
        <row r="13">
          <cell r="C13" t="str">
            <v>Angelo Roncalli Furtado de Holanda</v>
          </cell>
          <cell r="J13" t="str">
            <v>2318390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39673</v>
          </cell>
          <cell r="E15" t="str">
            <v>Remoção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05</v>
          </cell>
          <cell r="E57">
            <v>6</v>
          </cell>
          <cell r="F57">
            <v>90</v>
          </cell>
          <cell r="I57">
            <v>58</v>
          </cell>
          <cell r="J57">
            <v>29</v>
          </cell>
          <cell r="K57">
            <v>3</v>
          </cell>
          <cell r="L57">
            <v>26</v>
          </cell>
        </row>
        <row r="62">
          <cell r="E62">
            <v>6</v>
          </cell>
          <cell r="F62">
            <v>90</v>
          </cell>
          <cell r="G62">
            <v>90</v>
          </cell>
          <cell r="I62">
            <v>58</v>
          </cell>
          <cell r="J62">
            <v>29</v>
          </cell>
          <cell r="K62">
            <v>3</v>
          </cell>
          <cell r="L62">
            <v>26</v>
          </cell>
          <cell r="O62">
            <v>1</v>
          </cell>
        </row>
        <row r="69">
          <cell r="A69" t="str">
            <v>Análise Real</v>
          </cell>
          <cell r="E69">
            <v>4</v>
          </cell>
          <cell r="F69">
            <v>60</v>
          </cell>
          <cell r="I69">
            <v>9</v>
          </cell>
          <cell r="J69">
            <v>4</v>
          </cell>
          <cell r="K69">
            <v>3</v>
          </cell>
          <cell r="L69">
            <v>2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9</v>
          </cell>
          <cell r="J74">
            <v>4</v>
          </cell>
          <cell r="K74">
            <v>3</v>
          </cell>
          <cell r="L74">
            <v>2</v>
          </cell>
          <cell r="O74">
            <v>1</v>
          </cell>
        </row>
        <row r="78">
          <cell r="A78" t="str">
            <v>Renato Silva Pereira</v>
          </cell>
        </row>
        <row r="80">
          <cell r="A80" t="str">
            <v>Equações diferenciais com aplicações em modelagem</v>
          </cell>
          <cell r="J80" t="str">
            <v>CNPq</v>
          </cell>
          <cell r="L80" t="str">
            <v>Concluído</v>
          </cell>
        </row>
        <row r="82">
          <cell r="A82" t="str">
            <v>PIBIC</v>
          </cell>
          <cell r="G82">
            <v>39295</v>
          </cell>
          <cell r="H82">
            <v>39660</v>
          </cell>
        </row>
        <row r="85">
          <cell r="A85" t="str">
            <v>Renato Silva Pereira</v>
          </cell>
        </row>
        <row r="87">
          <cell r="A87" t="str">
            <v>Introdução as equações da Físca Matemática</v>
          </cell>
          <cell r="J87" t="str">
            <v>CNPq</v>
          </cell>
          <cell r="L87" t="str">
            <v>Em andamento</v>
          </cell>
        </row>
        <row r="89">
          <cell r="A89" t="str">
            <v>PIBIC</v>
          </cell>
          <cell r="G89">
            <v>39661</v>
          </cell>
          <cell r="H89">
            <v>40025</v>
          </cell>
        </row>
        <row r="104">
          <cell r="L104">
            <v>60</v>
          </cell>
        </row>
        <row r="110">
          <cell r="A110" t="str">
            <v>Geizane Lima da Silva</v>
          </cell>
        </row>
        <row r="112">
          <cell r="A112" t="str">
            <v>Equações Diferecias Parcias Elípticas do tipo Blow-Up</v>
          </cell>
          <cell r="J112" t="str">
            <v>CAPES</v>
          </cell>
        </row>
        <row r="114">
          <cell r="G114">
            <v>39508</v>
          </cell>
          <cell r="H114">
            <v>40237</v>
          </cell>
        </row>
        <row r="136">
          <cell r="L136">
            <v>60</v>
          </cell>
        </row>
        <row r="140">
          <cell r="A140" t="str">
            <v>Sobre um problema biharmônico ressonante</v>
          </cell>
          <cell r="I140" t="str">
            <v>Não há</v>
          </cell>
          <cell r="K140" t="str">
            <v>Em andamento</v>
          </cell>
        </row>
        <row r="142">
          <cell r="A142" t="str">
            <v>Análise/EDP</v>
          </cell>
          <cell r="H142" t="str">
            <v>Participante</v>
          </cell>
          <cell r="J142">
            <v>39661</v>
          </cell>
        </row>
        <row r="166">
          <cell r="L166">
            <v>90</v>
          </cell>
        </row>
        <row r="196">
          <cell r="L196">
            <v>0</v>
          </cell>
        </row>
        <row r="200">
          <cell r="A200" t="str">
            <v>Alves, C. O., Holanda, A.R.F. , Fernades, J. A. Existence of positive solutions for a quasilinear problema with critical growt in R^N+ ; Glasgow Mathematica journal , 2009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A. R. Holanda; Soluções Positivas para uma Classe de Problemas Elípticos com Blow-up no Infinito, II ENAMA, João Pessoa, 2008.</v>
          </cell>
        </row>
        <row r="205">
          <cell r="B205" t="str">
            <v>Trabalho apresentado em evento</v>
          </cell>
        </row>
        <row r="208">
          <cell r="A208" t="str">
            <v>Pereira, R. S., Holanda, A. R. F.; Equações diferenciais com aplicações em modelagem, V Congresso de Iniciação Científica da UFCG, Out./2008.</v>
          </cell>
        </row>
        <row r="209">
          <cell r="B209" t="str">
            <v>Trabalho apresentado em evento</v>
          </cell>
        </row>
        <row r="267">
          <cell r="L267">
            <v>0</v>
          </cell>
        </row>
        <row r="271">
          <cell r="A271" t="str">
            <v>Defesa do Aluno Rawlilson de Oliveira Araújo</v>
          </cell>
          <cell r="H271" t="str">
            <v>UAME - UFCG</v>
          </cell>
          <cell r="K271">
            <v>39870</v>
          </cell>
        </row>
        <row r="272">
          <cell r="B272" t="str">
            <v>Banca examinadora de dissertação</v>
          </cell>
        </row>
        <row r="274">
          <cell r="A274" t="str">
            <v>Concurso  Professor Assistente</v>
          </cell>
          <cell r="H274" t="str">
            <v>DMAT - UFPB</v>
          </cell>
          <cell r="K274">
            <v>39776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36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Curso de Verão do departamento de matemática da UnB</v>
          </cell>
          <cell r="J346">
            <v>39818</v>
          </cell>
          <cell r="K346">
            <v>39864</v>
          </cell>
        </row>
        <row r="347">
          <cell r="A347" t="str">
            <v>Coordenador do Ciclo de Conferênicas do DME</v>
          </cell>
        </row>
        <row r="353">
          <cell r="L353">
            <v>60</v>
          </cell>
        </row>
        <row r="358">
          <cell r="A358" t="str">
            <v>II Encontro Nacional de Análise Matemática e Aplicações - II ENAMA</v>
          </cell>
          <cell r="I358">
            <v>39757</v>
          </cell>
          <cell r="J358">
            <v>39759</v>
          </cell>
          <cell r="K358" t="str">
            <v>UFPB</v>
          </cell>
          <cell r="L358" t="str">
            <v>Nacional</v>
          </cell>
        </row>
        <row r="389">
          <cell r="A389" t="str">
            <v>Universidade de Brasília - UnB</v>
          </cell>
          <cell r="H389" t="str">
            <v>UnB</v>
          </cell>
          <cell r="K389">
            <v>39790</v>
          </cell>
          <cell r="L389">
            <v>39793</v>
          </cell>
        </row>
        <row r="390">
          <cell r="C390" t="str">
            <v>Participação em banca de exame de qualificação ao doutorado e pesquisa conjunta com J. Valdo Gonçalves.</v>
          </cell>
        </row>
        <row r="393">
          <cell r="A393" t="str">
            <v>Universidade de Brasília - UnB</v>
          </cell>
          <cell r="H393" t="str">
            <v>UnB</v>
          </cell>
          <cell r="K393">
            <v>39815</v>
          </cell>
          <cell r="L393">
            <v>39864</v>
          </cell>
        </row>
        <row r="394">
          <cell r="C394" t="str">
            <v>Lecionar curso de verão Tópicos de Análise Real.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90</v>
          </cell>
          <cell r="E406">
            <v>60</v>
          </cell>
          <cell r="F406">
            <v>150</v>
          </cell>
          <cell r="G406">
            <v>60</v>
          </cell>
          <cell r="H406">
            <v>60</v>
          </cell>
          <cell r="I406">
            <v>90</v>
          </cell>
          <cell r="J406">
            <v>0</v>
          </cell>
          <cell r="K406">
            <v>0</v>
          </cell>
          <cell r="L406">
            <v>36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60</v>
          </cell>
          <cell r="E409">
            <v>606</v>
          </cell>
        </row>
      </sheetData>
      <sheetData sheetId="4">
        <row r="5">
          <cell r="L5">
            <v>1040</v>
          </cell>
        </row>
        <row r="6">
          <cell r="L6">
            <v>720</v>
          </cell>
        </row>
        <row r="8">
          <cell r="L8">
            <v>746</v>
          </cell>
        </row>
        <row r="13">
          <cell r="C13" t="str">
            <v>Antônio José da Silva</v>
          </cell>
          <cell r="J13" t="str">
            <v>0336520-2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31168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Inferência Estatística - T 01</v>
          </cell>
          <cell r="E57">
            <v>4</v>
          </cell>
          <cell r="F57">
            <v>60</v>
          </cell>
          <cell r="I57">
            <v>33</v>
          </cell>
          <cell r="J57">
            <v>24</v>
          </cell>
          <cell r="K57">
            <v>7</v>
          </cell>
          <cell r="L57">
            <v>2</v>
          </cell>
        </row>
        <row r="58">
          <cell r="A58" t="str">
            <v>Inferência Estatística - T 02</v>
          </cell>
          <cell r="E58">
            <v>4</v>
          </cell>
          <cell r="F58">
            <v>60</v>
          </cell>
          <cell r="I58">
            <v>34</v>
          </cell>
          <cell r="J58">
            <v>25</v>
          </cell>
          <cell r="K58">
            <v>7</v>
          </cell>
          <cell r="L58">
            <v>2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67</v>
          </cell>
          <cell r="J62">
            <v>49</v>
          </cell>
          <cell r="K62">
            <v>14</v>
          </cell>
          <cell r="L62">
            <v>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CAPEM</v>
          </cell>
          <cell r="I171" t="str">
            <v>Permanente</v>
          </cell>
          <cell r="K171" t="str">
            <v>Concluído</v>
          </cell>
        </row>
        <row r="173">
          <cell r="A173" t="str">
            <v>Ensino</v>
          </cell>
          <cell r="D173" t="str">
            <v>CNPq</v>
          </cell>
          <cell r="H173" t="str">
            <v>Professor</v>
          </cell>
        </row>
        <row r="175">
          <cell r="I175" t="str">
            <v>UFCG</v>
          </cell>
          <cell r="K175">
            <v>100</v>
          </cell>
        </row>
        <row r="196">
          <cell r="L196">
            <v>30</v>
          </cell>
        </row>
        <row r="247">
          <cell r="A247" t="str">
            <v>Comissão para elaboração do PPC_Curso de Estatística  do CCT/UFCG</v>
          </cell>
          <cell r="J247">
            <v>39650</v>
          </cell>
        </row>
        <row r="248">
          <cell r="B248" t="str">
            <v>Participação em comissões acadêmicas, assessorias e consultorias que tratem de assuntos de abrangência do centro por designação do chefe</v>
          </cell>
        </row>
        <row r="267">
          <cell r="L267">
            <v>12</v>
          </cell>
        </row>
        <row r="271">
          <cell r="A271" t="str">
            <v>Concurso _Área de Estatística</v>
          </cell>
          <cell r="H271" t="str">
            <v>UAME/CCT/UFCG</v>
          </cell>
          <cell r="K271">
            <v>39846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14</v>
          </cell>
        </row>
        <row r="296">
          <cell r="A296" t="str">
            <v>Pesquisador Institucional da UFCG - PI/UFCG</v>
          </cell>
          <cell r="H296" t="str">
            <v>Portaria R/084/08/08</v>
          </cell>
          <cell r="J296">
            <v>39668</v>
          </cell>
        </row>
        <row r="298">
          <cell r="L298">
            <v>400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Supervisão _Vestibular 2009 - Sousa/PB - Primeira Etapa</v>
          </cell>
          <cell r="J346">
            <v>39759</v>
          </cell>
          <cell r="K346">
            <v>39762</v>
          </cell>
        </row>
        <row r="347">
          <cell r="A347" t="str">
            <v>Supervisão _Vestibular 2009 - Sousa/PB - Segunda Etapa</v>
          </cell>
          <cell r="J347">
            <v>39794</v>
          </cell>
          <cell r="K347">
            <v>39797</v>
          </cell>
        </row>
        <row r="353">
          <cell r="L353">
            <v>50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0</v>
          </cell>
          <cell r="H406">
            <v>0</v>
          </cell>
          <cell r="I406">
            <v>0</v>
          </cell>
          <cell r="J406">
            <v>30</v>
          </cell>
          <cell r="K406">
            <v>12</v>
          </cell>
          <cell r="L406">
            <v>14</v>
          </cell>
        </row>
        <row r="409">
          <cell r="A409">
            <v>400</v>
          </cell>
          <cell r="B409">
            <v>0</v>
          </cell>
          <cell r="C409">
            <v>0</v>
          </cell>
          <cell r="D409">
            <v>50</v>
          </cell>
          <cell r="E409">
            <v>746</v>
          </cell>
        </row>
      </sheetData>
      <sheetData sheetId="5">
        <row r="5">
          <cell r="L5">
            <v>1040</v>
          </cell>
        </row>
        <row r="6">
          <cell r="L6">
            <v>720</v>
          </cell>
        </row>
        <row r="8">
          <cell r="L8">
            <v>754</v>
          </cell>
        </row>
        <row r="13">
          <cell r="C13" t="str">
            <v>Antônio Pereira Brandão Júnior</v>
          </cell>
          <cell r="J13" t="str">
            <v>2224264-1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36004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Universidade Federal de Campina Grande</v>
          </cell>
          <cell r="F36" t="str">
            <v>Estudo Individual</v>
          </cell>
          <cell r="K36">
            <v>39699</v>
          </cell>
          <cell r="L36">
            <v>39871</v>
          </cell>
        </row>
        <row r="38">
          <cell r="A38" t="str">
            <v>Estudo individual sobre álgebra</v>
          </cell>
        </row>
        <row r="51">
          <cell r="L51">
            <v>70</v>
          </cell>
        </row>
        <row r="57">
          <cell r="A57" t="str">
            <v>Álgebra II - T 01</v>
          </cell>
          <cell r="E57">
            <v>4</v>
          </cell>
          <cell r="F57">
            <v>60</v>
          </cell>
          <cell r="I57">
            <v>10</v>
          </cell>
          <cell r="J57">
            <v>6</v>
          </cell>
          <cell r="K57">
            <v>4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90</v>
          </cell>
          <cell r="I62">
            <v>10</v>
          </cell>
          <cell r="J62">
            <v>6</v>
          </cell>
          <cell r="K62">
            <v>4</v>
          </cell>
          <cell r="L62">
            <v>0</v>
          </cell>
          <cell r="O62">
            <v>1</v>
          </cell>
        </row>
        <row r="69">
          <cell r="A69" t="str">
            <v>Álgebra - T 01</v>
          </cell>
          <cell r="E69">
            <v>4</v>
          </cell>
          <cell r="F69">
            <v>60</v>
          </cell>
          <cell r="I69">
            <v>5</v>
          </cell>
          <cell r="J69">
            <v>2</v>
          </cell>
          <cell r="K69">
            <v>1</v>
          </cell>
          <cell r="L69">
            <v>2</v>
          </cell>
        </row>
        <row r="70">
          <cell r="A70" t="str">
            <v>Curso de Leitura - T 01</v>
          </cell>
          <cell r="E70">
            <v>2</v>
          </cell>
          <cell r="F70">
            <v>30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</row>
        <row r="71">
          <cell r="A71" t="str">
            <v>Representação de Grupo - T 01</v>
          </cell>
          <cell r="E71">
            <v>4</v>
          </cell>
          <cell r="F71">
            <v>60</v>
          </cell>
          <cell r="I71">
            <v>2</v>
          </cell>
          <cell r="J71">
            <v>2</v>
          </cell>
          <cell r="K71">
            <v>0</v>
          </cell>
          <cell r="L71">
            <v>0</v>
          </cell>
        </row>
        <row r="72">
          <cell r="A72" t="str">
            <v>Álgebra Linear (Verão 2009)</v>
          </cell>
          <cell r="E72">
            <v>4</v>
          </cell>
          <cell r="F72">
            <v>60</v>
          </cell>
          <cell r="I72">
            <v>13</v>
          </cell>
          <cell r="J72">
            <v>7</v>
          </cell>
          <cell r="K72">
            <v>1</v>
          </cell>
          <cell r="L72">
            <v>5</v>
          </cell>
        </row>
        <row r="74">
          <cell r="E74">
            <v>14</v>
          </cell>
          <cell r="F74">
            <v>210</v>
          </cell>
          <cell r="G74">
            <v>200</v>
          </cell>
          <cell r="I74">
            <v>21</v>
          </cell>
          <cell r="J74">
            <v>12</v>
          </cell>
          <cell r="K74">
            <v>2</v>
          </cell>
          <cell r="L74">
            <v>7</v>
          </cell>
          <cell r="O74">
            <v>4</v>
          </cell>
        </row>
        <row r="104">
          <cell r="L104">
            <v>0</v>
          </cell>
        </row>
        <row r="110">
          <cell r="A110" t="str">
            <v>Leomaques Francisco Silva Bernardo</v>
          </cell>
        </row>
        <row r="112">
          <cell r="A112" t="str">
            <v>Identidades e polinômios centrais para álgebras de matrizes</v>
          </cell>
          <cell r="J112" t="str">
            <v>CAPES</v>
          </cell>
        </row>
        <row r="114">
          <cell r="G114">
            <v>39489</v>
          </cell>
        </row>
        <row r="117">
          <cell r="A117" t="str">
            <v>Sabrina Alves de Freitas</v>
          </cell>
        </row>
        <row r="119">
          <cell r="A119" t="str">
            <v>Polinômios centrais para álgebras T-primas</v>
          </cell>
          <cell r="J119" t="str">
            <v>CAPES</v>
          </cell>
        </row>
        <row r="121">
          <cell r="G121">
            <v>39699</v>
          </cell>
        </row>
        <row r="136">
          <cell r="L136">
            <v>26</v>
          </cell>
        </row>
        <row r="140">
          <cell r="A140" t="str">
            <v>Polinômios Centrais para Álgebras Supercomutativas</v>
          </cell>
          <cell r="K140" t="str">
            <v>Desativado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39508</v>
          </cell>
        </row>
        <row r="147">
          <cell r="A147" t="str">
            <v>Identidades e Polinômios Centrais Graduados para Matrizes Triangulares em Blocos</v>
          </cell>
          <cell r="K147" t="str">
            <v>Suspenso</v>
          </cell>
        </row>
        <row r="149">
          <cell r="A149" t="str">
            <v>Álgebras com Identidades Polinomiais</v>
          </cell>
          <cell r="H149" t="str">
            <v>Participante</v>
          </cell>
          <cell r="J149">
            <v>39489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para professor adjunto da UFAL</v>
          </cell>
          <cell r="H271" t="str">
            <v>IM/UFAL</v>
          </cell>
          <cell r="K271" t="str">
            <v>16 a 18/02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Defesa de dissertação de mestrado da aluna Suene Ferreira Campos</v>
          </cell>
          <cell r="H274" t="str">
            <v>UAME/UFCG</v>
          </cell>
          <cell r="K274">
            <v>39800</v>
          </cell>
        </row>
        <row r="275">
          <cell r="B275" t="str">
            <v>Banca examinadora de dissertação</v>
          </cell>
        </row>
        <row r="277">
          <cell r="A277" t="str">
            <v>Seleção para o período 2009.1 do mestrado</v>
          </cell>
          <cell r="H277" t="str">
            <v>UAME/UFCG</v>
          </cell>
          <cell r="K277" t="str">
            <v>26 e 27/02</v>
          </cell>
        </row>
        <row r="278">
          <cell r="B278" t="str">
            <v>Banca de seleção de alunos para o mestrado</v>
          </cell>
        </row>
        <row r="291">
          <cell r="L291">
            <v>42</v>
          </cell>
        </row>
        <row r="298">
          <cell r="L298">
            <v>0</v>
          </cell>
        </row>
        <row r="302">
          <cell r="A302" t="str">
            <v>Comissão de Avaliação de Estágio Probatório (Prof. Marcelo)</v>
          </cell>
          <cell r="H302" t="str">
            <v>Port./UAME/05/2007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(Profa. Miichelli)</v>
          </cell>
          <cell r="H306" t="str">
            <v>Port./UAME/ 04/2007</v>
          </cell>
          <cell r="J306">
            <v>39149</v>
          </cell>
          <cell r="K306">
            <v>40245</v>
          </cell>
        </row>
        <row r="320">
          <cell r="L320">
            <v>30</v>
          </cell>
        </row>
        <row r="324">
          <cell r="A324" t="str">
            <v>Graduação em Engenharia Agrícola</v>
          </cell>
          <cell r="H324" t="str">
            <v>Port./UAME/10/2007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titular, exceto membro nato</v>
          </cell>
        </row>
        <row r="342">
          <cell r="L342">
            <v>8</v>
          </cell>
        </row>
        <row r="346">
          <cell r="A346" t="str">
            <v>Assembléias Departamentais</v>
          </cell>
        </row>
        <row r="347">
          <cell r="A347" t="str">
            <v>Elaboração e digitação de uma apostila de álgebra não comutativa</v>
          </cell>
          <cell r="J347">
            <v>39370</v>
          </cell>
        </row>
        <row r="353">
          <cell r="L353">
            <v>18</v>
          </cell>
        </row>
        <row r="406">
          <cell r="A406">
            <v>0</v>
          </cell>
          <cell r="B406">
            <v>0</v>
          </cell>
          <cell r="C406">
            <v>70</v>
          </cell>
          <cell r="D406">
            <v>60</v>
          </cell>
          <cell r="E406">
            <v>210</v>
          </cell>
          <cell r="F406">
            <v>290</v>
          </cell>
          <cell r="G406">
            <v>0</v>
          </cell>
          <cell r="H406">
            <v>26</v>
          </cell>
          <cell r="I406">
            <v>0</v>
          </cell>
          <cell r="J406">
            <v>0</v>
          </cell>
          <cell r="K406">
            <v>0</v>
          </cell>
          <cell r="L406">
            <v>42</v>
          </cell>
        </row>
        <row r="409">
          <cell r="A409">
            <v>0</v>
          </cell>
          <cell r="B409">
            <v>30</v>
          </cell>
          <cell r="C409">
            <v>8</v>
          </cell>
          <cell r="D409">
            <v>18</v>
          </cell>
          <cell r="E409">
            <v>754</v>
          </cell>
        </row>
      </sheetData>
      <sheetData sheetId="6">
        <row r="5">
          <cell r="L5">
            <v>1040</v>
          </cell>
        </row>
        <row r="6">
          <cell r="L6">
            <v>720</v>
          </cell>
        </row>
        <row r="8">
          <cell r="L8">
            <v>954</v>
          </cell>
        </row>
        <row r="13">
          <cell r="C13" t="str">
            <v>Aparecido Jesuino de Souza</v>
          </cell>
          <cell r="J13" t="str">
            <v>03350451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30011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II</v>
          </cell>
          <cell r="E57">
            <v>4</v>
          </cell>
          <cell r="F57">
            <v>60</v>
          </cell>
          <cell r="I57">
            <v>58</v>
          </cell>
          <cell r="J57">
            <v>16</v>
          </cell>
          <cell r="K57">
            <v>12</v>
          </cell>
          <cell r="L57">
            <v>30</v>
          </cell>
        </row>
        <row r="58">
          <cell r="A58" t="str">
            <v>TE-EDPs Apl a Simulação de Reser. Petrolíferos</v>
          </cell>
          <cell r="E58">
            <v>4</v>
          </cell>
          <cell r="F58">
            <v>60</v>
          </cell>
          <cell r="I58">
            <v>1</v>
          </cell>
          <cell r="J58">
            <v>1</v>
          </cell>
          <cell r="K58">
            <v>0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180</v>
          </cell>
          <cell r="I62">
            <v>59</v>
          </cell>
          <cell r="J62">
            <v>17</v>
          </cell>
          <cell r="K62">
            <v>12</v>
          </cell>
          <cell r="L62">
            <v>30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92">
          <cell r="A92" t="str">
            <v>João Victor Sampaio Borges</v>
          </cell>
        </row>
        <row r="94">
          <cell r="A94" t="str">
            <v>Atualização a Home-Page da UAME e apoio ao LIDME</v>
          </cell>
          <cell r="J94" t="str">
            <v>Não há</v>
          </cell>
          <cell r="L94" t="str">
            <v>Em andamento</v>
          </cell>
        </row>
        <row r="96">
          <cell r="A96" t="str">
            <v>Projeto Específico</v>
          </cell>
          <cell r="G96">
            <v>39508</v>
          </cell>
          <cell r="H96">
            <v>39805</v>
          </cell>
        </row>
        <row r="99">
          <cell r="A99" t="str">
            <v>Rivaldo Bezerra de Aquino Filho</v>
          </cell>
        </row>
        <row r="101">
          <cell r="A101" t="str">
            <v>Tópicos de Equações Diferenciais</v>
          </cell>
          <cell r="J101" t="str">
            <v>CNPq</v>
          </cell>
          <cell r="L101" t="str">
            <v>Em andamento</v>
          </cell>
        </row>
        <row r="103">
          <cell r="A103" t="str">
            <v>Auxílio integrado CNPq</v>
          </cell>
          <cell r="G103">
            <v>39326</v>
          </cell>
          <cell r="H103">
            <v>40025</v>
          </cell>
        </row>
        <row r="104">
          <cell r="L104">
            <v>80</v>
          </cell>
        </row>
        <row r="110">
          <cell r="A110" t="str">
            <v>Maria Joseane Felipe Guedes</v>
          </cell>
        </row>
        <row r="112">
          <cell r="A112" t="str">
            <v>Estrutura de ondas para um modelo de escoamento trifásico com viscosidades das fases assimétricas</v>
          </cell>
          <cell r="J112" t="str">
            <v>ANP</v>
          </cell>
        </row>
        <row r="114">
          <cell r="G114">
            <v>39142</v>
          </cell>
          <cell r="H114">
            <v>39927</v>
          </cell>
        </row>
        <row r="124">
          <cell r="A124" t="str">
            <v>Luciano Martins Barros</v>
          </cell>
        </row>
        <row r="126">
          <cell r="A126" t="str">
            <v>O problema de Riemann para um modelo de escoamento trifásico com viscosidades assimétricas e dados de produção genéricos</v>
          </cell>
          <cell r="J126" t="str">
            <v>ANP</v>
          </cell>
        </row>
        <row r="128">
          <cell r="G128">
            <v>39517</v>
          </cell>
          <cell r="H128">
            <v>40237</v>
          </cell>
        </row>
        <row r="131">
          <cell r="A131" t="str">
            <v>Désio Ramirez da Rocha Silva</v>
          </cell>
        </row>
        <row r="133">
          <cell r="A133" t="str">
            <v>Soluções das Equações de Navier-Stokes com Densidades Descontínuas</v>
          </cell>
          <cell r="J133" t="str">
            <v>CNPq</v>
          </cell>
        </row>
        <row r="135">
          <cell r="G135">
            <v>39539</v>
          </cell>
          <cell r="H135">
            <v>40237</v>
          </cell>
        </row>
        <row r="136">
          <cell r="L136">
            <v>204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39144</v>
          </cell>
          <cell r="K142">
            <v>39874</v>
          </cell>
        </row>
        <row r="147">
          <cell r="A147" t="str">
            <v>Programa Interdepartamental de Tecnologia em Petróleo e Gás - PRH(25)</v>
          </cell>
          <cell r="I147" t="str">
            <v>ANP</v>
          </cell>
          <cell r="K147" t="str">
            <v>Em andamento</v>
          </cell>
        </row>
        <row r="149">
          <cell r="A149" t="str">
            <v>Matemática Aplicada, Dinâmica dos Fluidos</v>
          </cell>
          <cell r="H149" t="str">
            <v>Participante</v>
          </cell>
          <cell r="J149">
            <v>37288</v>
          </cell>
        </row>
        <row r="154">
          <cell r="A154" t="str">
            <v>Equações Diferenciais Aplicadas a Recuperação de Reservatórios Petrolíferos</v>
          </cell>
          <cell r="I154" t="str">
            <v>CNPq</v>
          </cell>
          <cell r="K154" t="str">
            <v>Em andamento</v>
          </cell>
        </row>
        <row r="156">
          <cell r="A156" t="str">
            <v>Matemática Aplicada</v>
          </cell>
          <cell r="H156" t="str">
            <v>Coordenador</v>
          </cell>
          <cell r="J156">
            <v>39508</v>
          </cell>
          <cell r="K156">
            <v>40237</v>
          </cell>
        </row>
        <row r="158">
          <cell r="A158">
            <v>73800</v>
          </cell>
          <cell r="D158">
            <v>73800</v>
          </cell>
          <cell r="G158">
            <v>8754.67</v>
          </cell>
          <cell r="J158">
            <v>64845.33</v>
          </cell>
        </row>
        <row r="161">
          <cell r="A161" t="str">
            <v>Instituto do Milênio: Avanço Global e Integrado da Matemática Brasileira / IM-AGIMB</v>
          </cell>
          <cell r="I161" t="str">
            <v>CNPq</v>
          </cell>
          <cell r="K161" t="str">
            <v>Em andamento</v>
          </cell>
        </row>
        <row r="163">
          <cell r="A163" t="str">
            <v>Matemática</v>
          </cell>
          <cell r="H163" t="str">
            <v>Coordenador</v>
          </cell>
          <cell r="J163">
            <v>37316</v>
          </cell>
          <cell r="K163">
            <v>39752</v>
          </cell>
        </row>
        <row r="165">
          <cell r="A165">
            <v>10000</v>
          </cell>
          <cell r="D165">
            <v>10000</v>
          </cell>
          <cell r="G165">
            <v>10000</v>
          </cell>
          <cell r="J165">
            <v>0</v>
          </cell>
        </row>
        <row r="166">
          <cell r="L166">
            <v>140</v>
          </cell>
        </row>
        <row r="196">
          <cell r="L196">
            <v>0</v>
          </cell>
        </row>
        <row r="200">
          <cell r="A200" t="str">
            <v>A. Azevedo, A. J. de Souza, F. Furtado, D. Marchesin, O Problema de Riemann para um Escoamento Trifásico num Meio Poroso, II ENAMA, João Pessoa, 2008.</v>
          </cell>
        </row>
        <row r="201">
          <cell r="B201" t="str">
            <v>Trabalho apresentado em evento</v>
          </cell>
        </row>
        <row r="204">
          <cell r="A204" t="str">
            <v>de Aquino Filho, R. B., de Souza, A. J.; O problema de Sturm-Liouville para equações diferenciais ordinárias, V Congresso de Iniciação Científica da UFCG, Out./2008.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Elaboração do Regimento da UAME</v>
          </cell>
          <cell r="H302" t="str">
            <v>Port./UAME/41/07</v>
          </cell>
          <cell r="J302">
            <v>39489</v>
          </cell>
          <cell r="K302">
            <v>39751</v>
          </cell>
        </row>
        <row r="306">
          <cell r="A306" t="str">
            <v>Coordenação local do Projeto Instituto do Milênio em Matemática: IM-AGIMP</v>
          </cell>
          <cell r="H306" t="str">
            <v>Email do Jacob</v>
          </cell>
          <cell r="J306">
            <v>37316</v>
          </cell>
          <cell r="K306">
            <v>39751</v>
          </cell>
        </row>
        <row r="310">
          <cell r="A310" t="str">
            <v>Coordenação do Laboratório de Informática (LIDME) da UAME</v>
          </cell>
          <cell r="H310" t="str">
            <v>Port./UAME/006/06</v>
          </cell>
          <cell r="J310">
            <v>38940</v>
          </cell>
        </row>
        <row r="314">
          <cell r="A314" t="str">
            <v>Coordenação da Biblioteca Setorial da UAME</v>
          </cell>
          <cell r="H314" t="str">
            <v>Port./UAME/010/06</v>
          </cell>
          <cell r="J314">
            <v>38951</v>
          </cell>
          <cell r="K314">
            <v>39873</v>
          </cell>
        </row>
        <row r="318">
          <cell r="A318" t="str">
            <v>Avaliação p/ Progressão Funcional para a Classe de Professor Associado</v>
          </cell>
          <cell r="H318" t="str">
            <v>Port.GR/UFCG/ 064/2008</v>
          </cell>
          <cell r="J318">
            <v>39601</v>
          </cell>
        </row>
        <row r="320">
          <cell r="L320">
            <v>150</v>
          </cell>
        </row>
        <row r="324">
          <cell r="A324" t="str">
            <v>Pós-Graduação em Matemática</v>
          </cell>
          <cell r="H324" t="str">
            <v>Port./UAME/35/2007</v>
          </cell>
          <cell r="J324">
            <v>39405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Vice lider do Grupo de Pesquisa Equações Dif. Parciais do CNPq</v>
          </cell>
          <cell r="J346">
            <v>36526</v>
          </cell>
        </row>
        <row r="347">
          <cell r="A347" t="str">
            <v>Confecção do relatórios das atividades docentes da UAME do período 2008.2</v>
          </cell>
          <cell r="J347">
            <v>39566</v>
          </cell>
          <cell r="K347">
            <v>39577</v>
          </cell>
        </row>
        <row r="348">
          <cell r="A348" t="str">
            <v>Equipe de elaboração do projeto Casadinho 2009/2011</v>
          </cell>
        </row>
        <row r="349">
          <cell r="A349" t="str">
            <v>Elaboração do projeto Institutos Nacionais (em matematica)</v>
          </cell>
        </row>
        <row r="353">
          <cell r="L353">
            <v>70</v>
          </cell>
        </row>
        <row r="358">
          <cell r="A358" t="str">
            <v>Semana da Matemática do IME da UFG, Goiânia</v>
          </cell>
          <cell r="I358">
            <v>39728</v>
          </cell>
          <cell r="J358">
            <v>39731</v>
          </cell>
          <cell r="K358" t="str">
            <v>UFG</v>
          </cell>
          <cell r="L358" t="str">
            <v>Regional</v>
          </cell>
        </row>
        <row r="359">
          <cell r="A359" t="str">
            <v>Semana da Matemática da UFRN, Natal</v>
          </cell>
          <cell r="I359">
            <v>39740</v>
          </cell>
          <cell r="J359">
            <v>39744</v>
          </cell>
          <cell r="K359" t="str">
            <v>UFRN</v>
          </cell>
          <cell r="L359" t="str">
            <v>Regional</v>
          </cell>
        </row>
        <row r="360">
          <cell r="A360" t="str">
            <v>II ENAMA, João Pessoa</v>
          </cell>
          <cell r="I360">
            <v>39759</v>
          </cell>
          <cell r="J360">
            <v>39760</v>
          </cell>
          <cell r="K360" t="str">
            <v>UFPB</v>
          </cell>
          <cell r="L360" t="str">
            <v>Nacional</v>
          </cell>
        </row>
        <row r="365">
          <cell r="A365" t="str">
            <v>Palestra: Estabilidade de ondas viajantes</v>
          </cell>
          <cell r="I365" t="str">
            <v>Semana da Matemática da UFG</v>
          </cell>
          <cell r="L365">
            <v>39730</v>
          </cell>
        </row>
        <row r="366">
          <cell r="A366" t="str">
            <v>Palestra: Matemática e Petróleo</v>
          </cell>
          <cell r="I366" t="str">
            <v>Semana da Matemática da UFRN</v>
          </cell>
          <cell r="L366">
            <v>39741</v>
          </cell>
        </row>
        <row r="372">
          <cell r="A372" t="str">
            <v>Marcelo Martins dos Santos</v>
          </cell>
          <cell r="F372" t="str">
            <v>UNICAMP</v>
          </cell>
          <cell r="H372" t="str">
            <v>CNPq</v>
          </cell>
          <cell r="K372">
            <v>39846</v>
          </cell>
          <cell r="L372">
            <v>39863</v>
          </cell>
        </row>
        <row r="373">
          <cell r="C373" t="str">
            <v>Pesquisa e minicurso sobre Transformada de Fourier e Espacos de Sobolev em Rn</v>
          </cell>
        </row>
        <row r="389">
          <cell r="A389" t="str">
            <v>Departamento de Matemática da UFG</v>
          </cell>
          <cell r="H389" t="str">
            <v>CNPq</v>
          </cell>
          <cell r="K389">
            <v>39729</v>
          </cell>
          <cell r="L389">
            <v>39731</v>
          </cell>
        </row>
        <row r="390">
          <cell r="C390" t="str">
            <v>Apresentação de palestra na semana de matemática do IME/UFG</v>
          </cell>
        </row>
        <row r="393">
          <cell r="A393" t="str">
            <v>Departamento de Matemática da UFRN</v>
          </cell>
          <cell r="H393" t="str">
            <v>UFRN/UFCG</v>
          </cell>
          <cell r="K393">
            <v>39740</v>
          </cell>
          <cell r="L393">
            <v>39744</v>
          </cell>
        </row>
        <row r="394">
          <cell r="C394" t="str">
            <v>Apresentação de palestra na semana de matemática da UFRN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180</v>
          </cell>
          <cell r="G406">
            <v>80</v>
          </cell>
          <cell r="H406">
            <v>204</v>
          </cell>
          <cell r="I406">
            <v>140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150</v>
          </cell>
          <cell r="C409">
            <v>10</v>
          </cell>
          <cell r="D409">
            <v>70</v>
          </cell>
          <cell r="E409">
            <v>954</v>
          </cell>
        </row>
      </sheetData>
      <sheetData sheetId="7">
        <row r="5">
          <cell r="L5">
            <v>1040</v>
          </cell>
        </row>
        <row r="6">
          <cell r="L6">
            <v>720</v>
          </cell>
        </row>
        <row r="8">
          <cell r="L8">
            <v>1020</v>
          </cell>
        </row>
        <row r="13">
          <cell r="C13" t="str">
            <v>Bráulio Maia Junior</v>
          </cell>
          <cell r="J13" t="str">
            <v>0333027-1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29082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I</v>
          </cell>
          <cell r="E57">
            <v>4</v>
          </cell>
          <cell r="F57">
            <v>60</v>
          </cell>
          <cell r="I57">
            <v>11</v>
          </cell>
          <cell r="J57">
            <v>8</v>
          </cell>
          <cell r="K57">
            <v>2</v>
          </cell>
          <cell r="L57">
            <v>1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11</v>
          </cell>
          <cell r="J62">
            <v>8</v>
          </cell>
          <cell r="K62">
            <v>2</v>
          </cell>
          <cell r="L62">
            <v>1</v>
          </cell>
          <cell r="O62">
            <v>1</v>
          </cell>
        </row>
        <row r="69">
          <cell r="A69" t="str">
            <v>Introd À Teoria dos Grafos</v>
          </cell>
          <cell r="E69">
            <v>4</v>
          </cell>
          <cell r="F69">
            <v>60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José Eder Salvador de Vasconcelos</v>
          </cell>
        </row>
        <row r="112">
          <cell r="A112" t="str">
            <v>A definir.</v>
          </cell>
          <cell r="J112" t="str">
            <v>CAPES</v>
          </cell>
        </row>
        <row r="114">
          <cell r="G114">
            <v>39508</v>
          </cell>
          <cell r="H114">
            <v>40237</v>
          </cell>
        </row>
        <row r="136">
          <cell r="L136">
            <v>80</v>
          </cell>
        </row>
        <row r="140">
          <cell r="A140" t="str">
            <v>Matroides 3-Conexas</v>
          </cell>
          <cell r="K140" t="str">
            <v>Em andamento</v>
          </cell>
        </row>
        <row r="142">
          <cell r="A142" t="str">
            <v>Matematica Discreta</v>
          </cell>
          <cell r="H142" t="str">
            <v>Coordenador</v>
          </cell>
          <cell r="J142">
            <v>38047</v>
          </cell>
        </row>
        <row r="166">
          <cell r="L166">
            <v>150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Concurso publico para professor- UFRPE.</v>
          </cell>
          <cell r="H271" t="str">
            <v>Recife, PE</v>
          </cell>
          <cell r="K271">
            <v>39862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publico prof. Adjunto-UESC</v>
          </cell>
          <cell r="H274" t="str">
            <v>Ilhéus, BA</v>
          </cell>
          <cell r="K274">
            <v>39849</v>
          </cell>
        </row>
        <row r="275">
          <cell r="B275" t="str">
            <v>Banca examinadora de concurso público para professor do ensino superior</v>
          </cell>
        </row>
        <row r="277">
          <cell r="A277" t="str">
            <v>Concurso publico prof. Adjunto-UFERSA</v>
          </cell>
          <cell r="H277" t="str">
            <v>Mossoró, RN</v>
          </cell>
          <cell r="K277">
            <v>39792</v>
          </cell>
        </row>
        <row r="278">
          <cell r="B278" t="str">
            <v>Banca examinadora de concurso público para professor do ensino superior</v>
          </cell>
        </row>
        <row r="280">
          <cell r="A280" t="str">
            <v>Tese de Ademakson Souza Araujo na UFPE</v>
          </cell>
          <cell r="H280" t="str">
            <v>Recife, PE</v>
          </cell>
          <cell r="K280">
            <v>39861</v>
          </cell>
        </row>
        <row r="281">
          <cell r="B281" t="str">
            <v>Banca examinadora de tese</v>
          </cell>
        </row>
        <row r="291">
          <cell r="L291">
            <v>90</v>
          </cell>
        </row>
        <row r="295">
          <cell r="A295" t="str">
            <v>Diretor do Centro de Ciências e Tecnologia da UFCG</v>
          </cell>
          <cell r="H295" t="str">
            <v>Port.R/SRH/No.1098</v>
          </cell>
          <cell r="J295">
            <v>38657</v>
          </cell>
          <cell r="K295">
            <v>40117</v>
          </cell>
        </row>
        <row r="298">
          <cell r="L298">
            <v>460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60</v>
          </cell>
          <cell r="F406">
            <v>120</v>
          </cell>
          <cell r="G406">
            <v>0</v>
          </cell>
          <cell r="H406">
            <v>80</v>
          </cell>
          <cell r="I406">
            <v>150</v>
          </cell>
          <cell r="J406">
            <v>0</v>
          </cell>
          <cell r="K406">
            <v>0</v>
          </cell>
          <cell r="L406">
            <v>90</v>
          </cell>
        </row>
        <row r="409">
          <cell r="A409">
            <v>460</v>
          </cell>
          <cell r="B409">
            <v>0</v>
          </cell>
          <cell r="C409">
            <v>0</v>
          </cell>
          <cell r="D409">
            <v>0</v>
          </cell>
          <cell r="E409">
            <v>1020</v>
          </cell>
        </row>
      </sheetData>
      <sheetData sheetId="8">
        <row r="5">
          <cell r="L5">
            <v>360</v>
          </cell>
        </row>
        <row r="6">
          <cell r="L6">
            <v>320</v>
          </cell>
        </row>
        <row r="8">
          <cell r="L8">
            <v>360</v>
          </cell>
        </row>
        <row r="13">
          <cell r="C13" t="str">
            <v>Claudianor Oliveira Alves</v>
          </cell>
          <cell r="J13" t="str">
            <v>6338063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33482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Universidade de São Paulo - USP-São Carlos</v>
          </cell>
          <cell r="I19">
            <v>39454</v>
          </cell>
          <cell r="J19">
            <v>39819</v>
          </cell>
          <cell r="K19" t="str">
            <v>Port. SRH/2854/2007</v>
          </cell>
        </row>
        <row r="21">
          <cell r="A21" t="str">
            <v>Pós-Doutorado em Matemática </v>
          </cell>
          <cell r="L21">
            <v>840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69">
          <cell r="A69" t="str">
            <v>Análise Funcional (Verão 2009)</v>
          </cell>
          <cell r="E69">
            <v>4</v>
          </cell>
          <cell r="F69">
            <v>60</v>
          </cell>
          <cell r="I69">
            <v>7</v>
          </cell>
          <cell r="J69">
            <v>2</v>
          </cell>
          <cell r="K69">
            <v>0</v>
          </cell>
          <cell r="L69">
            <v>5</v>
          </cell>
        </row>
        <row r="74">
          <cell r="E74">
            <v>4</v>
          </cell>
          <cell r="F74">
            <v>60</v>
          </cell>
          <cell r="G74">
            <v>100</v>
          </cell>
          <cell r="I74">
            <v>7</v>
          </cell>
          <cell r="J74">
            <v>2</v>
          </cell>
          <cell r="K74">
            <v>0</v>
          </cell>
          <cell r="L74">
            <v>5</v>
          </cell>
          <cell r="O74">
            <v>1</v>
          </cell>
        </row>
        <row r="104">
          <cell r="L104">
            <v>0</v>
          </cell>
        </row>
        <row r="110">
          <cell r="A110" t="str">
            <v>Luciana Roze de Freitas </v>
          </cell>
        </row>
        <row r="112">
          <cell r="A112" t="str">
            <v>A definir </v>
          </cell>
        </row>
        <row r="114">
          <cell r="G114">
            <v>39142</v>
          </cell>
          <cell r="H114">
            <v>40603</v>
          </cell>
        </row>
        <row r="117">
          <cell r="A117" t="str">
            <v>Jéssica Lange Ferreira Melo</v>
          </cell>
        </row>
        <row r="119">
          <cell r="A119" t="str">
            <v>A definir </v>
          </cell>
          <cell r="J119" t="str">
            <v>CNPq</v>
          </cell>
        </row>
        <row r="121">
          <cell r="G121">
            <v>39508</v>
          </cell>
          <cell r="H121">
            <v>39845</v>
          </cell>
        </row>
        <row r="136">
          <cell r="L136">
            <v>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Coordenador</v>
          </cell>
          <cell r="J142">
            <v>39144</v>
          </cell>
          <cell r="K142">
            <v>39874</v>
          </cell>
        </row>
        <row r="144">
          <cell r="A144">
            <v>185823.86</v>
          </cell>
          <cell r="D144">
            <v>185823.86</v>
          </cell>
          <cell r="G144">
            <v>87323</v>
          </cell>
          <cell r="J144">
            <v>98500.86</v>
          </cell>
        </row>
        <row r="147">
          <cell r="A147" t="str">
            <v>Pesquisa em Equações Diferenciais Elípticas: Soluções Mult-Bump</v>
          </cell>
          <cell r="I147" t="str">
            <v>CNPq</v>
          </cell>
          <cell r="K147" t="str">
            <v>Em andamento</v>
          </cell>
        </row>
        <row r="149">
          <cell r="A149" t="str">
            <v>Análise</v>
          </cell>
          <cell r="H149" t="str">
            <v>Coordenador</v>
          </cell>
          <cell r="J149">
            <v>38412</v>
          </cell>
        </row>
        <row r="154">
          <cell r="A154" t="str">
            <v>Projeto Universal CNPq 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</row>
        <row r="161">
          <cell r="A161" t="str">
            <v>Existência, perfil e concentração de soluções para uma classe de problemas elípticos. </v>
          </cell>
          <cell r="I161" t="str">
            <v>CNPq</v>
          </cell>
          <cell r="K161" t="str">
            <v>Em andamento</v>
          </cell>
        </row>
        <row r="163">
          <cell r="A163" t="str">
            <v>Análise/EDP</v>
          </cell>
          <cell r="H163" t="str">
            <v>Coordenador</v>
          </cell>
          <cell r="J163">
            <v>39142</v>
          </cell>
          <cell r="K163">
            <v>39845</v>
          </cell>
        </row>
        <row r="166">
          <cell r="L166">
            <v>150</v>
          </cell>
        </row>
        <row r="196">
          <cell r="L196">
            <v>0</v>
          </cell>
        </row>
        <row r="200">
          <cell r="A200" t="str">
            <v>Alves, Claudianor O. ; de Morais Filho, Daniel C. ; Souto, Marco A. S. .;Multiplicity of positive solutions for a class of problems with critical growth in N. Proceedings of the Edinburgh Mathematical Society, v. 52, p. 1-21, 2009.    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ALVES, C ; MONTENEGRO, M . Positive solutions to a singular Neumann problem. Journal of Mathematical Analysis and Applications, v. 352, p. 112-119, 2008.  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 ALVES, C ; FIGUEIREDO, G . On multiplicity and concentration of positive solutions for a class of quasilinear problems with critical exponential growth in RN. Journal of Differential Equations, v. 246, p. 1288-1311, 2008.</v>
          </cell>
        </row>
        <row r="209">
          <cell r="B209" t="str">
            <v>Artigo técnico ou científico publicado em periódico indexado internacionalmente</v>
          </cell>
        </row>
        <row r="216">
          <cell r="A216" t="str">
            <v>Alves, C.; Multiplicity of multi-bump type nodal solutions for a class of elliptic problems in RN, Book of abstracts of the ICMC- Summer Meeting on Differential Equations, São Carlos, 2009.</v>
          </cell>
        </row>
        <row r="217">
          <cell r="B217" t="str">
            <v>Resumo publicado em anais de eventos internacionais</v>
          </cell>
        </row>
        <row r="267">
          <cell r="L267">
            <v>0</v>
          </cell>
        </row>
        <row r="271">
          <cell r="A271" t="str">
            <v>Participação na Banca de Ana Claudia Pereira. </v>
          </cell>
          <cell r="H271" t="str">
            <v>UFSCar</v>
          </cell>
          <cell r="K271">
            <v>39860</v>
          </cell>
        </row>
        <row r="272">
          <cell r="B272" t="str">
            <v>Banca examinadora de tese</v>
          </cell>
        </row>
        <row r="274">
          <cell r="A274" t="str">
            <v>Participação na Banca de Fernando Kennedy da Silva</v>
          </cell>
          <cell r="H274" t="str">
            <v>UnB</v>
          </cell>
        </row>
        <row r="275">
          <cell r="B275" t="str">
            <v>Banca examinadora de tese</v>
          </cell>
        </row>
        <row r="291">
          <cell r="L291">
            <v>10</v>
          </cell>
        </row>
        <row r="295">
          <cell r="A295" t="str">
            <v>Coordenador Administrativo da UAME/CCT/UFCG</v>
          </cell>
          <cell r="H295" t="str">
            <v>Port/SRH/859/13/03/09</v>
          </cell>
          <cell r="J295">
            <v>39874</v>
          </cell>
          <cell r="K295">
            <v>40178</v>
          </cell>
        </row>
        <row r="298">
          <cell r="L298">
            <v>20</v>
          </cell>
        </row>
        <row r="306">
          <cell r="A306" t="str">
            <v>Pres. da Comissão de Avaliação de Estágio Probatório do Prof. Alexsandro</v>
          </cell>
          <cell r="H306" t="str">
            <v>Port./DME/07/2002</v>
          </cell>
          <cell r="J306">
            <v>37414</v>
          </cell>
        </row>
        <row r="310">
          <cell r="A310" t="str">
            <v>Pres. da comissão de Avaliação de Estágio Probatório do Prof. Joseilson</v>
          </cell>
          <cell r="H310" t="str">
            <v>Port./DME/14/2002</v>
          </cell>
          <cell r="J310">
            <v>37474</v>
          </cell>
        </row>
        <row r="314">
          <cell r="A314" t="str">
            <v>Coord. do Projeto Eq. Dif.  Aplicadas e Álgebra com Identidades Polinomiais</v>
          </cell>
          <cell r="H314" t="str">
            <v>E-mail CNPq</v>
          </cell>
          <cell r="J314">
            <v>39144</v>
          </cell>
          <cell r="K314">
            <v>39874</v>
          </cell>
        </row>
        <row r="320">
          <cell r="L320">
            <v>0</v>
          </cell>
        </row>
        <row r="342">
          <cell r="L342">
            <v>0</v>
          </cell>
        </row>
        <row r="346">
          <cell r="A346" t="str">
            <v>Pesquisa em problemas elipticos com crescimento critico exponencial</v>
          </cell>
          <cell r="J346">
            <v>39114</v>
          </cell>
        </row>
        <row r="347">
          <cell r="A347" t="str">
            <v>Pesquisa em problemas elipticos com funcional Localmente Lipschitziano</v>
          </cell>
          <cell r="J347">
            <v>39114</v>
          </cell>
        </row>
        <row r="348">
          <cell r="A348" t="str">
            <v>Part. no Progr. Interdepartamental de Tec. em Petr. e Gás  ANP/PRH-25</v>
          </cell>
          <cell r="J348">
            <v>37288</v>
          </cell>
        </row>
        <row r="349">
          <cell r="A349" t="str">
            <v>Líder do Grupo de Pesquisa do CNPq - Equações Diferenciais Parciais/UFCG</v>
          </cell>
          <cell r="J349" t="str">
            <v>01/02;08</v>
          </cell>
        </row>
        <row r="350">
          <cell r="A350" t="str">
            <v> Membro do corpo editorial da revista Differential Equations and Applications (DEA).</v>
          </cell>
          <cell r="J350">
            <v>39600</v>
          </cell>
        </row>
        <row r="353">
          <cell r="L353">
            <v>20</v>
          </cell>
        </row>
        <row r="358">
          <cell r="A358" t="str">
            <v>ICMC  Summer Meeting on Differential Equations</v>
          </cell>
          <cell r="I358">
            <v>39860</v>
          </cell>
          <cell r="J358">
            <v>39862</v>
          </cell>
          <cell r="K358" t="str">
            <v>USP São Carlos</v>
          </cell>
          <cell r="L358" t="str">
            <v>Internacional</v>
          </cell>
        </row>
        <row r="359">
          <cell r="A359" t="str">
            <v>Semana de Matemática da UNESP Presidente Prudente</v>
          </cell>
          <cell r="K359" t="str">
            <v>UNESP</v>
          </cell>
          <cell r="L359" t="str">
            <v>Regional</v>
          </cell>
        </row>
        <row r="406">
          <cell r="A406">
            <v>840</v>
          </cell>
          <cell r="B406">
            <v>0</v>
          </cell>
          <cell r="C406">
            <v>0</v>
          </cell>
          <cell r="D406">
            <v>0</v>
          </cell>
          <cell r="E406">
            <v>60</v>
          </cell>
          <cell r="F406">
            <v>100</v>
          </cell>
          <cell r="G406">
            <v>0</v>
          </cell>
          <cell r="H406">
            <v>0</v>
          </cell>
          <cell r="I406">
            <v>150</v>
          </cell>
          <cell r="J406">
            <v>0</v>
          </cell>
          <cell r="K406">
            <v>0</v>
          </cell>
          <cell r="L406">
            <v>10</v>
          </cell>
        </row>
        <row r="409">
          <cell r="A409">
            <v>20</v>
          </cell>
          <cell r="B409">
            <v>0</v>
          </cell>
          <cell r="C409">
            <v>0</v>
          </cell>
          <cell r="D409">
            <v>20</v>
          </cell>
          <cell r="E409">
            <v>1200</v>
          </cell>
        </row>
      </sheetData>
      <sheetData sheetId="9">
        <row r="5">
          <cell r="L5">
            <v>1040</v>
          </cell>
        </row>
        <row r="6">
          <cell r="L6">
            <v>720</v>
          </cell>
        </row>
        <row r="8">
          <cell r="L8">
            <v>890</v>
          </cell>
        </row>
        <row r="13">
          <cell r="C13" t="str">
            <v>Daniel Cordeiro de Morais Filho</v>
          </cell>
          <cell r="J13" t="str">
            <v>0336979-1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 - T 01</v>
          </cell>
          <cell r="E57">
            <v>4</v>
          </cell>
          <cell r="F57">
            <v>30</v>
          </cell>
          <cell r="I57">
            <v>12</v>
          </cell>
          <cell r="J57">
            <v>4</v>
          </cell>
          <cell r="K57">
            <v>2</v>
          </cell>
          <cell r="L57">
            <v>6</v>
          </cell>
        </row>
        <row r="58">
          <cell r="A58" t="str">
            <v>Topologia dos Espaços Métricos - T 01</v>
          </cell>
          <cell r="E58">
            <v>4</v>
          </cell>
          <cell r="F58">
            <v>30</v>
          </cell>
          <cell r="I58">
            <v>5</v>
          </cell>
          <cell r="J58">
            <v>3</v>
          </cell>
          <cell r="K58">
            <v>0</v>
          </cell>
          <cell r="L58">
            <v>2</v>
          </cell>
        </row>
        <row r="62">
          <cell r="E62">
            <v>8</v>
          </cell>
          <cell r="F62">
            <v>60</v>
          </cell>
          <cell r="G62">
            <v>120</v>
          </cell>
          <cell r="I62">
            <v>17</v>
          </cell>
          <cell r="J62">
            <v>7</v>
          </cell>
          <cell r="K62">
            <v>2</v>
          </cell>
          <cell r="L62">
            <v>8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10">
          <cell r="A110" t="str">
            <v>Jackson Jonas Silva Costa</v>
          </cell>
        </row>
        <row r="112">
          <cell r="A112" t="str">
            <v>ESTUDOS EM EDP´S ELÍPTICAS</v>
          </cell>
          <cell r="J112" t="str">
            <v>CAPES</v>
          </cell>
        </row>
        <row r="114">
          <cell r="G114">
            <v>39661</v>
          </cell>
        </row>
        <row r="136">
          <cell r="L136">
            <v>20</v>
          </cell>
        </row>
        <row r="140">
          <cell r="A140" t="str">
            <v>Estudos em EDP Elípticas</v>
          </cell>
          <cell r="I140" t="str">
            <v>CNPq</v>
          </cell>
          <cell r="K140" t="str">
            <v>Em andamento</v>
          </cell>
        </row>
        <row r="142">
          <cell r="H142" t="str">
            <v>Coordenador</v>
          </cell>
          <cell r="J142">
            <v>38777</v>
          </cell>
        </row>
        <row r="147">
          <cell r="A147" t="str">
            <v>Projeto Universal CNPq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Coordenador</v>
          </cell>
          <cell r="J149">
            <v>39114</v>
          </cell>
          <cell r="K149" t="str">
            <v>31/6/2009</v>
          </cell>
        </row>
        <row r="151">
          <cell r="A151">
            <v>30634.9</v>
          </cell>
          <cell r="D151">
            <v>30634.9</v>
          </cell>
          <cell r="G151">
            <v>28779.39</v>
          </cell>
          <cell r="J151">
            <v>1855.51</v>
          </cell>
        </row>
        <row r="161">
          <cell r="A161" t="str">
            <v>Equações Dif.  Aplicadas e Álgebra com Identidades Polinomiais (Casadinho, Proc.620025/2006-9)</v>
          </cell>
          <cell r="I161" t="str">
            <v>CNPq</v>
          </cell>
          <cell r="K161" t="str">
            <v>Em andamento</v>
          </cell>
        </row>
        <row r="163">
          <cell r="A163" t="str">
            <v>Análise/Equações Diferenciais Parciais</v>
          </cell>
          <cell r="H163" t="str">
            <v>Participante</v>
          </cell>
          <cell r="J163">
            <v>39144</v>
          </cell>
          <cell r="K163">
            <v>39874</v>
          </cell>
        </row>
        <row r="166">
          <cell r="L166">
            <v>300</v>
          </cell>
        </row>
        <row r="171">
          <cell r="A171" t="str">
            <v>COORDENADOR DO CAPMEM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H173" t="str">
            <v>Coordenador</v>
          </cell>
        </row>
        <row r="196">
          <cell r="L196">
            <v>80</v>
          </cell>
        </row>
        <row r="204">
          <cell r="A204" t="str">
            <v>de Morais Filho, Daniel C.; Critical Elliptic Systems crossing high eigenvalues, Book of abstracts of the ICMC -Summer Meeting on Differential Equations, São Carlos, 2009.</v>
          </cell>
        </row>
        <row r="205">
          <cell r="B205" t="str">
            <v>Resumo publicado em anais de eventos internacionais</v>
          </cell>
        </row>
        <row r="247">
          <cell r="A247" t="str">
            <v>Revisor do American Mathematical Reviews</v>
          </cell>
          <cell r="J247">
            <v>36892</v>
          </cell>
        </row>
        <row r="248">
          <cell r="B248" t="str">
            <v>Consultoria a revistas técnico-científicas ou artístico-culturais (árbitro)</v>
          </cell>
        </row>
        <row r="250">
          <cell r="A250" t="str">
            <v>  DE MORAIS, D.C.
Avaliador do Comitê Externo de Avaliação do PIBIC/UEPB, 2008</v>
          </cell>
        </row>
        <row r="267">
          <cell r="L267">
            <v>10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Coordenador Geral do Programa Institucional de Bolsas de Incentivo 'a Docência  _PIBIB no âmbito da UFCG</v>
          </cell>
          <cell r="H306" t="str">
            <v>Port. GR/31/2008</v>
          </cell>
          <cell r="J306">
            <v>39525</v>
          </cell>
          <cell r="K306">
            <v>41091</v>
          </cell>
        </row>
        <row r="310">
          <cell r="A310" t="str">
            <v>Comissão de Avaliação de Estágio Probatório do Prof. (Claudianor)</v>
          </cell>
          <cell r="H310" t="str">
            <v>Port./UAME/004/06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p/ Progressão Funcional para a Classe de Professor Associado</v>
          </cell>
          <cell r="H314" t="str">
            <v>Port. GR/058/2006</v>
          </cell>
          <cell r="J314">
            <v>38959</v>
          </cell>
        </row>
        <row r="320">
          <cell r="L320">
            <v>180</v>
          </cell>
        </row>
        <row r="324">
          <cell r="A324" t="str">
            <v>Graduação em Matemática </v>
          </cell>
          <cell r="H324" t="str">
            <v>Port./UAME/023/2007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Pós-Graduação em Matemática</v>
          </cell>
          <cell r="H328" t="str">
            <v>Port./UMAE/026/2007</v>
          </cell>
          <cell r="J328">
            <v>39209</v>
          </cell>
        </row>
        <row r="329">
          <cell r="B329" t="str">
            <v>Participação em conselhos superiores como suplente</v>
          </cell>
        </row>
        <row r="342">
          <cell r="L342">
            <v>40</v>
          </cell>
        </row>
        <row r="346">
          <cell r="A346" t="str">
            <v>Pesquisador do Instituto do Milênio em Matemática, IM-AGIMB.</v>
          </cell>
          <cell r="J346">
            <v>38112</v>
          </cell>
        </row>
        <row r="348">
          <cell r="A348" t="str">
            <v>Preparação do livro ``Manual de Redação Matemática''</v>
          </cell>
        </row>
        <row r="349">
          <cell r="A349" t="str">
            <v>Preparação da terceira edição do livro ``Um convite 'a Matemática''</v>
          </cell>
          <cell r="J349">
            <v>39326</v>
          </cell>
        </row>
        <row r="353">
          <cell r="L353">
            <v>80</v>
          </cell>
        </row>
        <row r="358">
          <cell r="A358" t="str">
            <v>ICMC Summer Meeting on Differential Equations</v>
          </cell>
          <cell r="I358">
            <v>39860</v>
          </cell>
          <cell r="J358">
            <v>39862</v>
          </cell>
          <cell r="K358" t="str">
            <v>USP-São Carlos</v>
          </cell>
          <cell r="L358" t="str">
            <v>Internacional</v>
          </cell>
        </row>
        <row r="359">
          <cell r="A359" t="str">
            <v>IV Bienal da Sociedade Brasileira de Matemática</v>
          </cell>
          <cell r="I359">
            <v>39720</v>
          </cell>
          <cell r="J359">
            <v>39724</v>
          </cell>
          <cell r="K359" t="str">
            <v>UEM</v>
          </cell>
          <cell r="L359" t="str">
            <v>Nacional</v>
          </cell>
        </row>
        <row r="360">
          <cell r="A360" t="str">
            <v>II ENAMA</v>
          </cell>
          <cell r="I360">
            <v>40122</v>
          </cell>
          <cell r="J360">
            <v>40124</v>
          </cell>
          <cell r="K360" t="str">
            <v>UFPB</v>
          </cell>
          <cell r="L360" t="str">
            <v>Nacional</v>
          </cell>
        </row>
        <row r="365">
          <cell r="A365" t="str">
            <v>Minicurso: Por que acreditar que um fato matemático é válido? Uma introdução às técnicas de demonstração.</v>
          </cell>
          <cell r="I365" t="str">
            <v>IV Bienal da SBM</v>
          </cell>
          <cell r="L365">
            <v>39721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120</v>
          </cell>
          <cell r="G406">
            <v>0</v>
          </cell>
          <cell r="H406">
            <v>20</v>
          </cell>
          <cell r="I406">
            <v>300</v>
          </cell>
          <cell r="J406">
            <v>80</v>
          </cell>
          <cell r="K406">
            <v>10</v>
          </cell>
          <cell r="L406">
            <v>0</v>
          </cell>
        </row>
        <row r="409">
          <cell r="A409">
            <v>0</v>
          </cell>
          <cell r="B409">
            <v>180</v>
          </cell>
          <cell r="C409">
            <v>40</v>
          </cell>
          <cell r="D409">
            <v>80</v>
          </cell>
          <cell r="E409">
            <v>890</v>
          </cell>
        </row>
      </sheetData>
      <sheetData sheetId="10">
        <row r="5">
          <cell r="L5">
            <v>240</v>
          </cell>
        </row>
        <row r="6">
          <cell r="L6">
            <v>40</v>
          </cell>
        </row>
        <row r="8">
          <cell r="L8">
            <v>12</v>
          </cell>
        </row>
        <row r="13">
          <cell r="C13" t="str">
            <v>Fernanda Ester Camillo Camargo</v>
          </cell>
          <cell r="J13" t="str">
            <v>1579806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39836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Mini-Curso de Nivelamento para os ingressantes de 2009.1</v>
          </cell>
          <cell r="J247">
            <v>39875</v>
          </cell>
          <cell r="K247">
            <v>39903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12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365">
          <cell r="A365" t="str">
            <v>Minicurso: Análise Geométrica e Geometria Global de Superfícies</v>
          </cell>
          <cell r="I365" t="str">
            <v>Verão UAME/UFCG</v>
          </cell>
          <cell r="L365" t="str">
            <v>16 a 19/02</v>
          </cell>
        </row>
        <row r="372">
          <cell r="A372" t="str">
            <v>Márcio Fabiano da Silva</v>
          </cell>
          <cell r="F372" t="str">
            <v>UFABC</v>
          </cell>
          <cell r="H372" t="str">
            <v>CNPq</v>
          </cell>
          <cell r="K372">
            <v>39854</v>
          </cell>
          <cell r="L372">
            <v>39857</v>
          </cell>
        </row>
        <row r="373">
          <cell r="C373" t="str">
            <v>Pesquisa: Classificação de regiões isoperimétricas no Steady State
Space; Palestra: Perfil isoperimétrico do plano hiperbólico entre horociclos paralelos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12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12</v>
          </cell>
        </row>
      </sheetData>
      <sheetData sheetId="11">
        <row r="5">
          <cell r="L5">
            <v>1040</v>
          </cell>
        </row>
        <row r="6">
          <cell r="L6">
            <v>720</v>
          </cell>
        </row>
        <row r="8">
          <cell r="L8">
            <v>666</v>
          </cell>
        </row>
        <row r="13">
          <cell r="C13" t="str">
            <v>Florence Ayres Campello de Oliveira</v>
          </cell>
          <cell r="J13" t="str">
            <v>0332624-0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02</v>
          </cell>
          <cell r="E57">
            <v>4</v>
          </cell>
          <cell r="F57">
            <v>60</v>
          </cell>
          <cell r="I57">
            <v>61</v>
          </cell>
          <cell r="J57">
            <v>25</v>
          </cell>
          <cell r="K57">
            <v>16</v>
          </cell>
          <cell r="L57">
            <v>20</v>
          </cell>
        </row>
        <row r="58">
          <cell r="A58" t="str">
            <v>Álgebra Vetorial e Geometria Analítica - T 06</v>
          </cell>
          <cell r="E58">
            <v>4</v>
          </cell>
          <cell r="F58">
            <v>60</v>
          </cell>
          <cell r="I58">
            <v>47</v>
          </cell>
          <cell r="J58">
            <v>22</v>
          </cell>
          <cell r="K58">
            <v>17</v>
          </cell>
          <cell r="L58">
            <v>8</v>
          </cell>
        </row>
        <row r="59">
          <cell r="A59" t="str">
            <v>Tópicos Especiais de Geometria - T 01</v>
          </cell>
          <cell r="E59">
            <v>4</v>
          </cell>
          <cell r="F59">
            <v>60</v>
          </cell>
          <cell r="I59">
            <v>9</v>
          </cell>
          <cell r="J59">
            <v>7</v>
          </cell>
          <cell r="K59">
            <v>2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117</v>
          </cell>
          <cell r="J62">
            <v>54</v>
          </cell>
          <cell r="K62">
            <v>35</v>
          </cell>
          <cell r="L62">
            <v>28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Volney</v>
          </cell>
        </row>
        <row r="80">
          <cell r="A80" t="str">
            <v>Projeto monitoria 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39573</v>
          </cell>
          <cell r="H82">
            <v>39866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Comissão de Seleção para Processo Seletivo do Programa de Bolsas REUNI </v>
          </cell>
          <cell r="H271" t="str">
            <v>UFCG</v>
          </cell>
          <cell r="K271">
            <v>39598</v>
          </cell>
        </row>
        <row r="272">
          <cell r="B272" t="str">
            <v>Comite de avaliação institucional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Sub-Coordenadora do LAPEM</v>
          </cell>
          <cell r="H302" t="str">
            <v>Port./UAME/33/2007  13/09/07    13/09/09</v>
          </cell>
          <cell r="J302">
            <v>39338</v>
          </cell>
          <cell r="K302">
            <v>40069</v>
          </cell>
        </row>
        <row r="306">
          <cell r="A306" t="str">
            <v>Comissão de Avaliação Docente da UAME</v>
          </cell>
          <cell r="H306" t="str">
            <v>Port./UAME/19/2008 16/09/08 30/09/08</v>
          </cell>
          <cell r="J306">
            <v>39710</v>
          </cell>
          <cell r="K306">
            <v>39721</v>
          </cell>
        </row>
        <row r="310">
          <cell r="A310" t="str">
            <v>Comissão de Avaliação Docente da UAME</v>
          </cell>
          <cell r="H310" t="str">
            <v>Port./UAME/21/2008</v>
          </cell>
          <cell r="J310">
            <v>39734</v>
          </cell>
          <cell r="K310">
            <v>39749</v>
          </cell>
        </row>
        <row r="314">
          <cell r="A314" t="str">
            <v>Comissão de Avaliação Docente da UAME</v>
          </cell>
          <cell r="H314" t="str">
            <v>Port./UAME/22/2008</v>
          </cell>
          <cell r="J314">
            <v>39734</v>
          </cell>
          <cell r="K314">
            <v>39749</v>
          </cell>
        </row>
        <row r="318">
          <cell r="A318" t="str">
            <v>Comissão de Avaliação Docente da UAME</v>
          </cell>
          <cell r="H318" t="str">
            <v>Port./UAME/34/2008</v>
          </cell>
          <cell r="J318">
            <v>39778</v>
          </cell>
          <cell r="K318">
            <v>39794</v>
          </cell>
        </row>
        <row r="320">
          <cell r="L320">
            <v>60</v>
          </cell>
        </row>
        <row r="324">
          <cell r="A324" t="str">
            <v>Graduação em Engenharia Química</v>
          </cell>
          <cell r="H324" t="str">
            <v>Port./UAME/008/2007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Desenho Industrial</v>
          </cell>
          <cell r="H328" t="str">
            <v>Port./UAME/012/2007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Estudo do material da Experimentoteca da USP-São Carlos  </v>
          </cell>
          <cell r="J346">
            <v>39567</v>
          </cell>
        </row>
        <row r="347">
          <cell r="A347" t="str">
            <v>Participação em Assembléia Departamental</v>
          </cell>
          <cell r="J347">
            <v>39699</v>
          </cell>
          <cell r="K347">
            <v>39871</v>
          </cell>
        </row>
        <row r="353">
          <cell r="L353">
            <v>64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60</v>
          </cell>
          <cell r="C409">
            <v>2</v>
          </cell>
          <cell r="D409">
            <v>64</v>
          </cell>
          <cell r="E409">
            <v>666</v>
          </cell>
        </row>
      </sheetData>
      <sheetData sheetId="12">
        <row r="5">
          <cell r="L5">
            <v>1040</v>
          </cell>
        </row>
        <row r="6">
          <cell r="L6">
            <v>720</v>
          </cell>
        </row>
        <row r="8">
          <cell r="L8">
            <v>898</v>
          </cell>
        </row>
        <row r="13">
          <cell r="C13" t="str">
            <v>Francisco Antônio Morais de Souza</v>
          </cell>
          <cell r="J13" t="str">
            <v>0335559-4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Métodos Estatístico - T 01</v>
          </cell>
          <cell r="E57">
            <v>4</v>
          </cell>
          <cell r="F57">
            <v>60</v>
          </cell>
          <cell r="I57">
            <v>25</v>
          </cell>
          <cell r="J57">
            <v>20</v>
          </cell>
          <cell r="K57">
            <v>1</v>
          </cell>
          <cell r="L57">
            <v>4</v>
          </cell>
        </row>
        <row r="58">
          <cell r="A58" t="str">
            <v>TE(Métodos est. aplic. à eng. de petróleo) T 01</v>
          </cell>
          <cell r="I58">
            <v>8</v>
          </cell>
          <cell r="J58">
            <v>7</v>
          </cell>
          <cell r="K58">
            <v>1</v>
          </cell>
          <cell r="L58">
            <v>0</v>
          </cell>
        </row>
        <row r="59">
          <cell r="A59" t="str">
            <v>TE(Métodos estatísticos) - T 01</v>
          </cell>
          <cell r="E59">
            <v>4</v>
          </cell>
          <cell r="F59">
            <v>60</v>
          </cell>
          <cell r="I59">
            <v>3</v>
          </cell>
          <cell r="J59">
            <v>3</v>
          </cell>
          <cell r="K59">
            <v>0</v>
          </cell>
          <cell r="L59">
            <v>0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36</v>
          </cell>
          <cell r="J62">
            <v>30</v>
          </cell>
          <cell r="K62">
            <v>2</v>
          </cell>
          <cell r="L62">
            <v>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Damares Pereira Monteiro</v>
          </cell>
        </row>
        <row r="80">
          <cell r="A80" t="str">
            <v>Análise de Risco Estocástica na Perfuração e Completação de Poços Petrolíferos</v>
          </cell>
          <cell r="J80" t="str">
            <v>ANP</v>
          </cell>
          <cell r="L80" t="str">
            <v>Em andamento</v>
          </cell>
        </row>
        <row r="82">
          <cell r="A82" t="str">
            <v>Programa de Recursos Humanos da ANP-PRH25</v>
          </cell>
          <cell r="G82">
            <v>39569</v>
          </cell>
        </row>
        <row r="85">
          <cell r="A85" t="str">
            <v>Maria de Sousa Leite Filha</v>
          </cell>
        </row>
        <row r="87">
          <cell r="A87" t="str">
            <v>Estudo de Técnicas de Análise de Risco Aplicadas no Desenvolvimento de Campos de Petróleo</v>
          </cell>
          <cell r="J87" t="str">
            <v>ANP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</row>
        <row r="104">
          <cell r="L104">
            <v>120</v>
          </cell>
        </row>
        <row r="136">
          <cell r="L136">
            <v>0</v>
          </cell>
        </row>
        <row r="140">
          <cell r="A140" t="str">
            <v>Diagnóstico em Modelos de Regressão</v>
          </cell>
          <cell r="I140" t="str">
            <v>Não há</v>
          </cell>
          <cell r="K140" t="str">
            <v>Em andamento</v>
          </cell>
        </row>
        <row r="142">
          <cell r="A142" t="str">
            <v>Métodos Estatísticos</v>
          </cell>
          <cell r="H142" t="str">
            <v>Coordenador</v>
          </cell>
          <cell r="J142">
            <v>36163</v>
          </cell>
        </row>
        <row r="147">
          <cell r="A147" t="str">
            <v>Programa Interdepartamental de Tecnologia em Petróleo e Gás - PRH-25/ANP</v>
          </cell>
          <cell r="I147" t="str">
            <v>ANP</v>
          </cell>
          <cell r="K147" t="str">
            <v>Em andamento</v>
          </cell>
        </row>
        <row r="149">
          <cell r="A149" t="str">
            <v>Tecnologia em Petróleo&amp;Gás</v>
          </cell>
          <cell r="H149" t="str">
            <v>Coordenador</v>
          </cell>
          <cell r="J149">
            <v>38991</v>
          </cell>
        </row>
        <row r="166">
          <cell r="L166">
            <v>40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Banca de dissertação de mestrado de José Iraponil Costa Lima</v>
          </cell>
          <cell r="H271" t="str">
            <v>UFCG</v>
          </cell>
          <cell r="K271">
            <v>39703</v>
          </cell>
        </row>
        <row r="272">
          <cell r="B272" t="str">
            <v>Banca examinadora de dissertação</v>
          </cell>
        </row>
        <row r="291">
          <cell r="L291">
            <v>16</v>
          </cell>
        </row>
        <row r="298">
          <cell r="L298">
            <v>0</v>
          </cell>
        </row>
        <row r="302">
          <cell r="A302" t="str">
            <v>Coordenador do LANEST</v>
          </cell>
        </row>
        <row r="306">
          <cell r="A306" t="str">
            <v>Coordenador da Área de Estatística</v>
          </cell>
        </row>
        <row r="310">
          <cell r="A310" t="str">
            <v>Coordenador do Programa de Recursos Humanos da ANP (PRH-25/ANP)</v>
          </cell>
          <cell r="H310" t="str">
            <v>Port 076/2006-UFCG</v>
          </cell>
          <cell r="J310">
            <v>38992</v>
          </cell>
          <cell r="K310">
            <v>39722</v>
          </cell>
        </row>
        <row r="320">
          <cell r="L320">
            <v>360</v>
          </cell>
        </row>
        <row r="324">
          <cell r="A324" t="str">
            <v>Graduação em Engenharia de Materiais</v>
          </cell>
          <cell r="H324" t="str">
            <v>Port./DCCT/024/2006</v>
          </cell>
          <cell r="J324">
            <v>38803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8</v>
          </cell>
        </row>
        <row r="346">
          <cell r="A346" t="str">
            <v>Presidente da Comissão para Elaboração do Projeto Pedagógico do Curso de Engenharia do Petróleo</v>
          </cell>
          <cell r="J346">
            <v>39563</v>
          </cell>
          <cell r="K346">
            <v>39696</v>
          </cell>
        </row>
        <row r="347">
          <cell r="A347" t="str">
            <v>Membro da Comissão para Elaboração do Projeto Pedagógico do Curso de Estatística</v>
          </cell>
          <cell r="J347">
            <v>39650</v>
          </cell>
        </row>
        <row r="353">
          <cell r="L353">
            <v>114</v>
          </cell>
        </row>
        <row r="358">
          <cell r="A358" t="str">
            <v>Reunião Anual de Avaliação dos PRHs</v>
          </cell>
          <cell r="I358">
            <v>39786</v>
          </cell>
          <cell r="J358">
            <v>39787</v>
          </cell>
          <cell r="K358" t="str">
            <v>UFBA</v>
          </cell>
          <cell r="L358" t="str">
            <v>Regional</v>
          </cell>
        </row>
        <row r="359">
          <cell r="A359" t="str">
            <v>Rio Oil &amp; Gas</v>
          </cell>
          <cell r="I359">
            <v>39706</v>
          </cell>
          <cell r="J359">
            <v>39709</v>
          </cell>
          <cell r="K359" t="str">
            <v>IBP</v>
          </cell>
          <cell r="L359" t="str">
            <v>Internacional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120</v>
          </cell>
          <cell r="H406">
            <v>0</v>
          </cell>
          <cell r="I406">
            <v>40</v>
          </cell>
          <cell r="J406">
            <v>0</v>
          </cell>
          <cell r="K406">
            <v>0</v>
          </cell>
          <cell r="L406">
            <v>16</v>
          </cell>
        </row>
        <row r="409">
          <cell r="A409">
            <v>0</v>
          </cell>
          <cell r="B409">
            <v>360</v>
          </cell>
          <cell r="C409">
            <v>8</v>
          </cell>
          <cell r="D409">
            <v>114</v>
          </cell>
          <cell r="E409">
            <v>898</v>
          </cell>
        </row>
      </sheetData>
      <sheetData sheetId="13">
        <row r="5">
          <cell r="L5">
            <v>640</v>
          </cell>
        </row>
        <row r="6">
          <cell r="L6">
            <v>560</v>
          </cell>
        </row>
        <row r="8">
          <cell r="L8">
            <v>428</v>
          </cell>
        </row>
        <row r="13">
          <cell r="C13" t="str">
            <v>Francisco Júlio Sobreira de A. Corrêa</v>
          </cell>
          <cell r="J13" t="str">
            <v>6330863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39372</v>
          </cell>
          <cell r="E15" t="str">
            <v>Redistr.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19">
          <cell r="A19" t="str">
            <v>Universidad de Sevilla-Espanha</v>
          </cell>
          <cell r="I19">
            <v>39814</v>
          </cell>
        </row>
        <row r="21">
          <cell r="A21" t="str">
            <v>Pós-Doutorado em Matemática</v>
          </cell>
          <cell r="L21">
            <v>440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Análise III - T 01</v>
          </cell>
          <cell r="E57">
            <v>4</v>
          </cell>
          <cell r="F57">
            <v>60</v>
          </cell>
          <cell r="I57">
            <v>7</v>
          </cell>
          <cell r="J57">
            <v>5</v>
          </cell>
          <cell r="K57">
            <v>0</v>
          </cell>
          <cell r="L57">
            <v>2</v>
          </cell>
        </row>
        <row r="62">
          <cell r="E62">
            <v>4</v>
          </cell>
          <cell r="F62">
            <v>60</v>
          </cell>
          <cell r="G62">
            <v>120</v>
          </cell>
          <cell r="I62">
            <v>7</v>
          </cell>
          <cell r="J62">
            <v>5</v>
          </cell>
          <cell r="K62">
            <v>0</v>
          </cell>
          <cell r="L62">
            <v>2</v>
          </cell>
          <cell r="O62">
            <v>1</v>
          </cell>
        </row>
        <row r="69">
          <cell r="A69" t="str">
            <v>Medida e Integração - T 01</v>
          </cell>
          <cell r="E69">
            <v>4</v>
          </cell>
          <cell r="F69">
            <v>60</v>
          </cell>
          <cell r="I69">
            <v>8</v>
          </cell>
          <cell r="J69">
            <v>7</v>
          </cell>
          <cell r="K69">
            <v>1</v>
          </cell>
          <cell r="L69">
            <v>0</v>
          </cell>
        </row>
        <row r="70">
          <cell r="A70" t="str">
            <v>Tópicos Especiais de Análise - T 01</v>
          </cell>
          <cell r="E70">
            <v>4</v>
          </cell>
          <cell r="F70">
            <v>4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</row>
        <row r="74">
          <cell r="E74">
            <v>8</v>
          </cell>
          <cell r="F74">
            <v>64</v>
          </cell>
          <cell r="G74">
            <v>160</v>
          </cell>
          <cell r="I74">
            <v>9</v>
          </cell>
          <cell r="J74">
            <v>8</v>
          </cell>
          <cell r="K74">
            <v>1</v>
          </cell>
          <cell r="L74">
            <v>0</v>
          </cell>
          <cell r="O74">
            <v>2</v>
          </cell>
        </row>
        <row r="78">
          <cell r="A78" t="str">
            <v>Israel Buriti Galvão</v>
          </cell>
        </row>
        <row r="80">
          <cell r="A80" t="str">
            <v>Equações Diferenciais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40024</v>
          </cell>
        </row>
        <row r="104">
          <cell r="L104">
            <v>4</v>
          </cell>
        </row>
        <row r="110">
          <cell r="A110" t="str">
            <v>Francisca Leidmar Josué Vieira</v>
          </cell>
        </row>
        <row r="112">
          <cell r="A112" t="str">
            <v>Soluções Estacionárias de Sistemas de Reação-Difusão</v>
          </cell>
          <cell r="J112" t="str">
            <v>CAPES</v>
          </cell>
        </row>
        <row r="114">
          <cell r="G114">
            <v>39661</v>
          </cell>
          <cell r="H114">
            <v>39888</v>
          </cell>
        </row>
        <row r="136">
          <cell r="L136">
            <v>4</v>
          </cell>
        </row>
        <row r="140">
          <cell r="A140" t="str">
            <v>Existência e Multiplicidade de Soluções de Problemas Elípticos Não-Locais, Singulares e Descontínuos</v>
          </cell>
          <cell r="I140" t="str">
            <v>CNPq</v>
          </cell>
          <cell r="K140" t="str">
            <v>Em andamento</v>
          </cell>
        </row>
        <row r="142">
          <cell r="A142" t="str">
            <v>Equações Diferenciais Parciais Elípticas</v>
          </cell>
          <cell r="H142" t="str">
            <v>Coordenador</v>
          </cell>
          <cell r="J142">
            <v>39372</v>
          </cell>
        </row>
        <row r="166">
          <cell r="L166">
            <v>10</v>
          </cell>
        </row>
        <row r="196">
          <cell r="L196">
            <v>0</v>
          </cell>
        </row>
        <row r="200">
          <cell r="A200" t="str">
            <v>F.J.S.A. Corrêa e R.G. Nascimento, On a nonlocal elliptic system of p-Kirchhoff-type under Neumann boundary condition, Mathematical and Computer Modelling, (2008), 598-604.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F.J.S.A. Corrêa e R.G. Nascimento, On the existence of solutions of a nonlocal elliptic equation with a p-Kirchhoff type term, International Journal of Mathematics and Mathematical Sciences, (2008)1-26</v>
          </cell>
        </row>
        <row r="205">
          <cell r="B205" t="str">
            <v>Artigo técnico ou científico publicado em periódico indexado internacionalmente</v>
          </cell>
        </row>
        <row r="208">
          <cell r="A208" t="str">
            <v>F.J.S.A. Corrêa; A Fibering Map Approach to a Noncoperative Elliptic System, II ENAMA, João Pessoa, 2008.</v>
          </cell>
        </row>
        <row r="209">
          <cell r="B209" t="str">
            <v>Trabalho apresentado em evento</v>
          </cell>
        </row>
        <row r="267">
          <cell r="L267">
            <v>0</v>
          </cell>
        </row>
        <row r="271">
          <cell r="A271" t="str">
            <v>Banca de Defesa de Doutorado</v>
          </cell>
          <cell r="H271" t="str">
            <v>Universidade de Brasília</v>
          </cell>
          <cell r="K271">
            <v>39748</v>
          </cell>
        </row>
        <row r="272">
          <cell r="B272" t="str">
            <v>Banca examinadora de tese</v>
          </cell>
        </row>
        <row r="291">
          <cell r="L291">
            <v>4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Pós-Graduação em Matemática</v>
          </cell>
          <cell r="J324">
            <v>39448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2</v>
          </cell>
        </row>
        <row r="353">
          <cell r="L353">
            <v>0</v>
          </cell>
        </row>
        <row r="358">
          <cell r="A358" t="str">
            <v>II ENAMA</v>
          </cell>
          <cell r="I358">
            <v>39757</v>
          </cell>
          <cell r="J358">
            <v>39759</v>
          </cell>
          <cell r="K358" t="str">
            <v>UFPB</v>
          </cell>
          <cell r="L358" t="str">
            <v>Nacional</v>
          </cell>
        </row>
        <row r="406">
          <cell r="A406">
            <v>440</v>
          </cell>
          <cell r="B406">
            <v>0</v>
          </cell>
          <cell r="C406">
            <v>0</v>
          </cell>
          <cell r="D406">
            <v>60</v>
          </cell>
          <cell r="E406">
            <v>64</v>
          </cell>
          <cell r="F406">
            <v>280</v>
          </cell>
          <cell r="G406">
            <v>4</v>
          </cell>
          <cell r="H406">
            <v>4</v>
          </cell>
          <cell r="I406">
            <v>10</v>
          </cell>
          <cell r="J406">
            <v>0</v>
          </cell>
          <cell r="K406">
            <v>0</v>
          </cell>
          <cell r="L406">
            <v>4</v>
          </cell>
        </row>
        <row r="409">
          <cell r="A409">
            <v>0</v>
          </cell>
          <cell r="B409">
            <v>0</v>
          </cell>
          <cell r="C409">
            <v>2</v>
          </cell>
          <cell r="D409">
            <v>0</v>
          </cell>
          <cell r="E409">
            <v>868</v>
          </cell>
        </row>
      </sheetData>
      <sheetData sheetId="14">
        <row r="5">
          <cell r="L5">
            <v>1040</v>
          </cell>
        </row>
        <row r="6">
          <cell r="L6">
            <v>720</v>
          </cell>
        </row>
        <row r="8">
          <cell r="L8">
            <v>768</v>
          </cell>
        </row>
        <row r="13">
          <cell r="C13" t="str">
            <v>Gilberto da Silva Matos</v>
          </cell>
          <cell r="J13" t="str">
            <v>1350510-4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 t="str">
            <v>25/04/02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Curso de doutorado vinculado a UFCG ou não</v>
          </cell>
          <cell r="K36">
            <v>39507</v>
          </cell>
          <cell r="L36">
            <v>39797</v>
          </cell>
        </row>
        <row r="38">
          <cell r="A38" t="str">
            <v>Desenvolvimento da Tese de Doutorado IME/USP</v>
          </cell>
        </row>
        <row r="51">
          <cell r="L51">
            <v>500</v>
          </cell>
        </row>
        <row r="57">
          <cell r="A57" t="str">
            <v>Métodos Quantitativos III - T 01</v>
          </cell>
          <cell r="E57">
            <v>4</v>
          </cell>
          <cell r="F57">
            <v>60</v>
          </cell>
          <cell r="I57">
            <v>23</v>
          </cell>
          <cell r="J57">
            <v>15</v>
          </cell>
          <cell r="K57">
            <v>5</v>
          </cell>
          <cell r="L57">
            <v>3</v>
          </cell>
        </row>
        <row r="58">
          <cell r="A58" t="str">
            <v>Probabilidade e Estatística(Comp. e Elétr.) T 02</v>
          </cell>
          <cell r="E58">
            <v>4</v>
          </cell>
          <cell r="F58">
            <v>60</v>
          </cell>
          <cell r="I58">
            <v>59</v>
          </cell>
          <cell r="J58">
            <v>30</v>
          </cell>
          <cell r="K58">
            <v>8</v>
          </cell>
          <cell r="L58">
            <v>21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82</v>
          </cell>
          <cell r="J62">
            <v>45</v>
          </cell>
          <cell r="K62">
            <v>13</v>
          </cell>
          <cell r="L62">
            <v>24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Baptista de Assis</v>
          </cell>
        </row>
        <row r="80">
          <cell r="A80" t="str">
            <v>Modelos Birbaum Saunder generalizados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104">
          <cell r="L104">
            <v>8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Matos, G. da Silva, Modelos multidimensionais da TRI com distribuições assimétricas para os traços latentes, Tese de Doutorado, IME-USP, 15/12/2008 (Orientador: Heleno Bolfarine) .</v>
          </cell>
        </row>
        <row r="201">
          <cell r="B201" t="str">
            <v>Tese defendida e aprovada.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Coordenador da área de Estatística junto à UAME/UFCG</v>
          </cell>
          <cell r="J302">
            <v>39630</v>
          </cell>
          <cell r="K302">
            <v>39995</v>
          </cell>
        </row>
        <row r="306">
          <cell r="A306" t="str">
            <v>Participação na Comissão de elaboração do PPC de Estatística.</v>
          </cell>
          <cell r="H306" t="str">
            <v>Port. DCCT/78/08</v>
          </cell>
          <cell r="J306">
            <v>39650</v>
          </cell>
          <cell r="K306">
            <v>39859</v>
          </cell>
        </row>
        <row r="320">
          <cell r="L320">
            <v>16</v>
          </cell>
        </row>
        <row r="324">
          <cell r="A324" t="str">
            <v>Membro titular do colegiado do curso da graduação da ciência da computação</v>
          </cell>
          <cell r="H324" t="str">
            <v>Port. 012/2008/UAME/CCT/UFCG</v>
          </cell>
          <cell r="J324">
            <v>39567</v>
          </cell>
          <cell r="K324">
            <v>39932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4</v>
          </cell>
        </row>
        <row r="353">
          <cell r="L353">
            <v>0</v>
          </cell>
        </row>
        <row r="365">
          <cell r="A365" t="str">
            <v>Defesa da Tese de Doutorado em Estatística: "Modelos multidimensionais com</v>
          </cell>
          <cell r="I365" t="str">
            <v>IME/USP</v>
          </cell>
          <cell r="L365">
            <v>39797</v>
          </cell>
        </row>
        <row r="366">
          <cell r="A366" t="str">
            <v>distribuições assimétricas para os traços latentes"</v>
          </cell>
        </row>
        <row r="406">
          <cell r="A406">
            <v>0</v>
          </cell>
          <cell r="B406">
            <v>0</v>
          </cell>
          <cell r="C406">
            <v>500</v>
          </cell>
          <cell r="D406">
            <v>120</v>
          </cell>
          <cell r="E406">
            <v>0</v>
          </cell>
          <cell r="F406">
            <v>120</v>
          </cell>
          <cell r="G406">
            <v>8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16</v>
          </cell>
          <cell r="C409">
            <v>4</v>
          </cell>
          <cell r="D409">
            <v>0</v>
          </cell>
          <cell r="E409">
            <v>768</v>
          </cell>
        </row>
      </sheetData>
      <sheetData sheetId="15">
        <row r="5">
          <cell r="L5">
            <v>1040</v>
          </cell>
        </row>
        <row r="6">
          <cell r="L6">
            <v>720</v>
          </cell>
        </row>
        <row r="8">
          <cell r="L8">
            <v>995</v>
          </cell>
        </row>
        <row r="13">
          <cell r="C13" t="str">
            <v>Henrique Fernandes de Lima</v>
          </cell>
          <cell r="J13" t="str">
            <v>1459040-7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38175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 Geometria Diferencial - T 01</v>
          </cell>
          <cell r="E57">
            <v>4</v>
          </cell>
          <cell r="F57">
            <v>60</v>
          </cell>
          <cell r="I57">
            <v>7</v>
          </cell>
          <cell r="J57">
            <v>2</v>
          </cell>
          <cell r="K57">
            <v>4</v>
          </cell>
          <cell r="L57">
            <v>1</v>
          </cell>
        </row>
        <row r="58">
          <cell r="A58" t="str">
            <v>Introdução à Análise Real (Verão/2009)</v>
          </cell>
          <cell r="E58">
            <v>1.5</v>
          </cell>
          <cell r="F58">
            <v>22</v>
          </cell>
          <cell r="I58">
            <v>48</v>
          </cell>
          <cell r="J58">
            <v>18</v>
          </cell>
          <cell r="K58">
            <v>22</v>
          </cell>
          <cell r="L58">
            <v>8</v>
          </cell>
        </row>
        <row r="62">
          <cell r="E62">
            <v>5.5</v>
          </cell>
          <cell r="F62">
            <v>82</v>
          </cell>
          <cell r="G62">
            <v>83</v>
          </cell>
          <cell r="I62">
            <v>55</v>
          </cell>
          <cell r="J62">
            <v>20</v>
          </cell>
          <cell r="K62">
            <v>26</v>
          </cell>
          <cell r="L62">
            <v>9</v>
          </cell>
          <cell r="O62">
            <v>2</v>
          </cell>
        </row>
        <row r="69">
          <cell r="A69" t="str">
            <v>Geometria Diferencial - T 01</v>
          </cell>
          <cell r="E69">
            <v>4</v>
          </cell>
          <cell r="F69">
            <v>60</v>
          </cell>
          <cell r="I69">
            <v>11</v>
          </cell>
          <cell r="J69">
            <v>9</v>
          </cell>
          <cell r="K69">
            <v>2</v>
          </cell>
          <cell r="L69">
            <v>0</v>
          </cell>
        </row>
        <row r="74">
          <cell r="E74">
            <v>4</v>
          </cell>
          <cell r="F74">
            <v>60</v>
          </cell>
          <cell r="G74">
            <v>60</v>
          </cell>
          <cell r="I74">
            <v>11</v>
          </cell>
          <cell r="J74">
            <v>9</v>
          </cell>
          <cell r="K74">
            <v>2</v>
          </cell>
          <cell r="L74">
            <v>0</v>
          </cell>
          <cell r="O74">
            <v>1</v>
          </cell>
        </row>
        <row r="104">
          <cell r="L104">
            <v>0</v>
          </cell>
        </row>
        <row r="110">
          <cell r="A110" t="str">
            <v>Nercionildo Pereira Vaz</v>
          </cell>
        </row>
        <row r="112">
          <cell r="A112" t="str">
            <v>Classificação de Hipersuperfícies Tipo-Espaço com Bordo Esférico no Espaço de Lorentz-Minkowski</v>
          </cell>
          <cell r="J112" t="str">
            <v>CAPES</v>
          </cell>
        </row>
        <row r="114">
          <cell r="G114">
            <v>39661</v>
          </cell>
        </row>
        <row r="136">
          <cell r="L136">
            <v>60</v>
          </cell>
        </row>
        <row r="140">
          <cell r="A140" t="str">
            <v>Classificaçao de Hipersuperficies em Variedades Riemannianas</v>
          </cell>
          <cell r="K140" t="str">
            <v>Concluído</v>
          </cell>
        </row>
        <row r="142">
          <cell r="A142" t="str">
            <v>Geometria Diferencial</v>
          </cell>
          <cell r="H142" t="str">
            <v>Coordenador</v>
          </cell>
          <cell r="J142">
            <v>39167</v>
          </cell>
          <cell r="K142">
            <v>39722</v>
          </cell>
        </row>
        <row r="147">
          <cell r="A147" t="str">
            <v>Classificação de Hipersuperficies em Variedades de Lorentz</v>
          </cell>
          <cell r="K147" t="str">
            <v>Em andamento</v>
          </cell>
        </row>
        <row r="149">
          <cell r="A149" t="str">
            <v>Geometria Diferencial</v>
          </cell>
          <cell r="H149" t="str">
            <v>Participante</v>
          </cell>
          <cell r="J149">
            <v>39692</v>
          </cell>
        </row>
        <row r="154">
          <cell r="A154" t="str">
            <v>Propriedades das Curvaturas de Ordem Superior de Hipersuperfícies Tipo-Espaço</v>
          </cell>
          <cell r="I154" t="str">
            <v>FAPESQ</v>
          </cell>
          <cell r="K154" t="str">
            <v>Em andamento</v>
          </cell>
        </row>
        <row r="156">
          <cell r="A156" t="str">
            <v>Geometria Diferencial</v>
          </cell>
          <cell r="H156" t="str">
            <v>Coordenador</v>
          </cell>
          <cell r="J156">
            <v>39630</v>
          </cell>
        </row>
        <row r="158">
          <cell r="A158">
            <v>17000</v>
          </cell>
          <cell r="G158">
            <v>4000</v>
          </cell>
          <cell r="J158">
            <v>13000</v>
          </cell>
        </row>
        <row r="166">
          <cell r="L166">
            <v>300</v>
          </cell>
        </row>
        <row r="196">
          <cell r="L196">
            <v>0</v>
          </cell>
        </row>
        <row r="200">
          <cell r="A200" t="str">
            <v>A.G. Colares and H.F. de Lima; Spacelike hypersurfaces with positive constant r-mean curvature in Lorentzian product spaces, Gen. Relativity Gravitation 40, (2008), 2131-2147.</v>
          </cell>
        </row>
        <row r="201">
          <cell r="B201" t="str">
            <v>Artigo técnico ou científico publicado em periódico indexado internacionalmente</v>
          </cell>
        </row>
        <row r="204">
          <cell r="A204" t="str">
            <v>A. Caminha and H.F. de Lima; Complete spacelike hypersurfaces in conformally stationary Lorentz manifolds, Gen. Relativity Gravitation 41 (2009), 173-189.</v>
          </cell>
        </row>
        <row r="205">
          <cell r="B205" t="str">
            <v>Artigo técnico ou científico publicado em periódico indexado internacionalmente</v>
          </cell>
        </row>
        <row r="267">
          <cell r="L267">
            <v>0</v>
          </cell>
        </row>
        <row r="271">
          <cell r="A271" t="str">
            <v>Concurso para Professor Adjunto da UAME/CCT/UFCG</v>
          </cell>
          <cell r="H271" t="str">
            <v>UFCG</v>
          </cell>
          <cell r="K271">
            <v>39784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Concurso para Professor Assistente da UAME/CCT/UFCG</v>
          </cell>
          <cell r="H274" t="str">
            <v>UFCG</v>
          </cell>
          <cell r="K274">
            <v>39848</v>
          </cell>
        </row>
        <row r="275">
          <cell r="B275" t="str">
            <v>Banca examinadora de concurso público para professor do ensino superior</v>
          </cell>
        </row>
        <row r="291">
          <cell r="L291">
            <v>48</v>
          </cell>
        </row>
        <row r="295">
          <cell r="A295" t="str">
            <v>Coordenador do Programa de Pós-Graduação em Matemática CCT/UFCG</v>
          </cell>
          <cell r="J295">
            <v>39814</v>
          </cell>
          <cell r="K295">
            <v>40249</v>
          </cell>
        </row>
        <row r="298">
          <cell r="L298">
            <v>80</v>
          </cell>
        </row>
        <row r="306">
          <cell r="A306" t="str">
            <v>Coordenação do Verão 2009</v>
          </cell>
          <cell r="J306">
            <v>39661</v>
          </cell>
          <cell r="K306">
            <v>39871</v>
          </cell>
        </row>
        <row r="320">
          <cell r="L320">
            <v>200</v>
          </cell>
        </row>
        <row r="342">
          <cell r="L342">
            <v>0</v>
          </cell>
        </row>
        <row r="346">
          <cell r="A346" t="str">
            <v>Comissão de Seleção para o Mestrado do PPGMat - Semestre 2009.1</v>
          </cell>
          <cell r="J346">
            <v>39870</v>
          </cell>
          <cell r="K346">
            <v>39874</v>
          </cell>
        </row>
        <row r="353">
          <cell r="L353">
            <v>22</v>
          </cell>
        </row>
        <row r="372">
          <cell r="A372" t="str">
            <v>Antonio Caminha Muniz Neto</v>
          </cell>
          <cell r="F372" t="str">
            <v>UFC</v>
          </cell>
          <cell r="H372" t="str">
            <v>PROAP</v>
          </cell>
          <cell r="K372">
            <v>39711</v>
          </cell>
          <cell r="L372">
            <v>39715</v>
          </cell>
        </row>
        <row r="373">
          <cell r="C373" t="str">
            <v>Pesquisa Científica</v>
          </cell>
        </row>
        <row r="376">
          <cell r="A376" t="str">
            <v>Fernanda Ester Camillo Camargo</v>
          </cell>
          <cell r="F376" t="str">
            <v>UFC</v>
          </cell>
          <cell r="H376" t="str">
            <v>PROAP</v>
          </cell>
          <cell r="K376">
            <v>39711</v>
          </cell>
          <cell r="L376">
            <v>39715</v>
          </cell>
        </row>
        <row r="377">
          <cell r="C377" t="str">
            <v>Pesquisa Científica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82</v>
          </cell>
          <cell r="E406">
            <v>60</v>
          </cell>
          <cell r="F406">
            <v>143</v>
          </cell>
          <cell r="G406">
            <v>0</v>
          </cell>
          <cell r="H406">
            <v>60</v>
          </cell>
          <cell r="I406">
            <v>300</v>
          </cell>
          <cell r="J406">
            <v>0</v>
          </cell>
          <cell r="K406">
            <v>0</v>
          </cell>
          <cell r="L406">
            <v>48</v>
          </cell>
        </row>
        <row r="409">
          <cell r="A409">
            <v>80</v>
          </cell>
          <cell r="B409">
            <v>200</v>
          </cell>
          <cell r="C409">
            <v>0</v>
          </cell>
          <cell r="D409">
            <v>22</v>
          </cell>
          <cell r="E409">
            <v>995</v>
          </cell>
        </row>
      </sheetData>
      <sheetData sheetId="16">
        <row r="5">
          <cell r="L5">
            <v>1040</v>
          </cell>
        </row>
        <row r="6">
          <cell r="L6">
            <v>720</v>
          </cell>
        </row>
        <row r="8">
          <cell r="L8">
            <v>742</v>
          </cell>
        </row>
        <row r="13">
          <cell r="C13" t="str">
            <v>Izabel Maria Barbosa de Albuquerque</v>
          </cell>
          <cell r="J13" t="str">
            <v>0334048-0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IV</v>
          </cell>
          <cell r="D15">
            <v>29290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Prática p/ o Ensino da Matemática I - T 01</v>
          </cell>
          <cell r="E57">
            <v>4</v>
          </cell>
          <cell r="F57">
            <v>90</v>
          </cell>
          <cell r="I57">
            <v>12</v>
          </cell>
          <cell r="J57">
            <v>12</v>
          </cell>
          <cell r="K57">
            <v>0</v>
          </cell>
          <cell r="L57">
            <v>0</v>
          </cell>
        </row>
        <row r="58">
          <cell r="A58" t="str">
            <v>Prática p/ o Ensino da Matemática II - T 01</v>
          </cell>
          <cell r="E58">
            <v>4</v>
          </cell>
          <cell r="F58">
            <v>90</v>
          </cell>
          <cell r="I58">
            <v>6</v>
          </cell>
          <cell r="J58">
            <v>6</v>
          </cell>
          <cell r="K58">
            <v>0</v>
          </cell>
          <cell r="L58">
            <v>0</v>
          </cell>
        </row>
        <row r="62">
          <cell r="E62">
            <v>8</v>
          </cell>
          <cell r="F62">
            <v>180</v>
          </cell>
          <cell r="G62">
            <v>400</v>
          </cell>
          <cell r="I62">
            <v>18</v>
          </cell>
          <cell r="J62">
            <v>18</v>
          </cell>
          <cell r="K62">
            <v>0</v>
          </cell>
          <cell r="L62">
            <v>0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71">
          <cell r="A271" t="str">
            <v>Banca de Concurso na UEPB - Campus Monteiro</v>
          </cell>
          <cell r="H271" t="str">
            <v>Monteiro</v>
          </cell>
          <cell r="K271">
            <v>39793</v>
          </cell>
        </row>
        <row r="272">
          <cell r="B272" t="str">
            <v>Banca examinadora de concurso público para professor temporário</v>
          </cell>
        </row>
        <row r="291">
          <cell r="L291">
            <v>8</v>
          </cell>
        </row>
        <row r="298">
          <cell r="L298">
            <v>0</v>
          </cell>
        </row>
        <row r="302">
          <cell r="A302" t="str">
            <v>Coordenadora do Laboratório de Pesquisa em Ensino de Matemática </v>
          </cell>
          <cell r="H302" t="str">
            <v>Port.UAME/33/2007</v>
          </cell>
          <cell r="J302">
            <v>39338</v>
          </cell>
          <cell r="K302">
            <v>40069</v>
          </cell>
        </row>
        <row r="306">
          <cell r="A306" t="str">
            <v>Comissão de Avaliação Docente da UAME</v>
          </cell>
          <cell r="H306" t="str">
            <v>Port./UAME/02/2006</v>
          </cell>
          <cell r="J306">
            <v>38814</v>
          </cell>
        </row>
        <row r="320">
          <cell r="L320">
            <v>46</v>
          </cell>
        </row>
        <row r="324">
          <cell r="A324" t="str">
            <v>Graduação em Economia</v>
          </cell>
          <cell r="H324" t="str">
            <v>Port./UAME/013/2007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Administração</v>
          </cell>
          <cell r="H328" t="str">
            <v>Port./UAME/019/2007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6</v>
          </cell>
        </row>
        <row r="346">
          <cell r="A346" t="str">
            <v>Estudo do material da Experimentoteca da USP-São Carlos  </v>
          </cell>
          <cell r="J346">
            <v>39567</v>
          </cell>
        </row>
        <row r="347">
          <cell r="A347" t="str">
            <v>Comissão Científica do V Encontro Paraibano de Educação Matemática </v>
          </cell>
          <cell r="J347">
            <v>39630</v>
          </cell>
          <cell r="K347">
            <v>39760</v>
          </cell>
        </row>
        <row r="348">
          <cell r="A348" t="str">
            <v>Mini-curso no V Encontro Regional de Educação em Ciências e </v>
          </cell>
        </row>
        <row r="349">
          <cell r="A349" t="str">
            <v>Tecnologia do CCT/UEPB</v>
          </cell>
          <cell r="J349">
            <v>39743</v>
          </cell>
          <cell r="K349">
            <v>39743</v>
          </cell>
        </row>
        <row r="350">
          <cell r="A350" t="str">
            <v>Mini-curso no V Encontro Paraibano de Educação Matemática </v>
          </cell>
          <cell r="J350">
            <v>39728</v>
          </cell>
          <cell r="K350">
            <v>39728</v>
          </cell>
        </row>
        <row r="351">
          <cell r="A351" t="str">
            <v>Participação em Assembléia Departamental</v>
          </cell>
          <cell r="J351">
            <v>39699</v>
          </cell>
          <cell r="K351">
            <v>39505</v>
          </cell>
        </row>
        <row r="353">
          <cell r="L353">
            <v>102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400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8</v>
          </cell>
        </row>
        <row r="409">
          <cell r="A409">
            <v>0</v>
          </cell>
          <cell r="B409">
            <v>46</v>
          </cell>
          <cell r="C409">
            <v>6</v>
          </cell>
          <cell r="D409">
            <v>102</v>
          </cell>
          <cell r="E409">
            <v>742</v>
          </cell>
        </row>
      </sheetData>
      <sheetData sheetId="17">
        <row r="5">
          <cell r="L5">
            <v>1040</v>
          </cell>
        </row>
        <row r="6">
          <cell r="L6">
            <v>720</v>
          </cell>
        </row>
        <row r="8">
          <cell r="L8">
            <v>755</v>
          </cell>
        </row>
        <row r="13">
          <cell r="C13" t="str">
            <v>Jaime Alves Barbosa Sobrinho</v>
          </cell>
          <cell r="J13" t="str">
            <v>0337185-7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II</v>
          </cell>
          <cell r="D15">
            <v>32782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Equações Diferenciais Lineares - T 04</v>
          </cell>
          <cell r="E57">
            <v>4</v>
          </cell>
          <cell r="F57">
            <v>60</v>
          </cell>
          <cell r="I57">
            <v>11</v>
          </cell>
          <cell r="J57">
            <v>9</v>
          </cell>
          <cell r="K57">
            <v>0</v>
          </cell>
          <cell r="L57">
            <v>2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11</v>
          </cell>
          <cell r="J62">
            <v>9</v>
          </cell>
          <cell r="K62">
            <v>0</v>
          </cell>
          <cell r="L62">
            <v>2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J. Sobrinho, D. Pellegrino; A New Proof of the Pietsch Domination Theorem for Sub-homogeneous Mappings, II ENAMA, João Pessoa, 2008.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71">
          <cell r="A271" t="str">
            <v>Titular de Banca de Mestrado de Antonio Gomes Nunes</v>
          </cell>
          <cell r="H271" t="str">
            <v>UFPB - João Pessoa/PB</v>
          </cell>
          <cell r="K271">
            <v>39780</v>
          </cell>
        </row>
        <row r="272">
          <cell r="B272" t="str">
            <v>Banca examinadora de dissertação</v>
          </cell>
        </row>
        <row r="274">
          <cell r="A274" t="str">
            <v>Presidente de Banca Examinadora de Concurso Público para Professor Efetivo</v>
          </cell>
          <cell r="H274" t="str">
            <v>UFERSA - Mossoró/RN</v>
          </cell>
          <cell r="K274" t="str">
            <v>16-19/12/08</v>
          </cell>
        </row>
        <row r="275">
          <cell r="B275" t="str">
            <v>Banca examinadora de concurso público para professor do ensino superior</v>
          </cell>
        </row>
        <row r="277">
          <cell r="A277" t="str">
            <v>Suplente de Banca Examinadora de Concurso Público para Professor Efetivo</v>
          </cell>
          <cell r="H277" t="str">
            <v>UFCG - Sousa/PB</v>
          </cell>
          <cell r="K277">
            <v>39736</v>
          </cell>
        </row>
        <row r="278">
          <cell r="B278" t="str">
            <v>Banca examinadora de concurso público para professor do ensino superior</v>
          </cell>
        </row>
        <row r="291">
          <cell r="L291">
            <v>45</v>
          </cell>
        </row>
        <row r="295">
          <cell r="A295" t="str">
            <v>Coordenador Administrativo da UAME/CCT/UFCG</v>
          </cell>
          <cell r="H295" t="str">
            <v>Port./R/SRH/281/2008</v>
          </cell>
          <cell r="J295">
            <v>39520</v>
          </cell>
          <cell r="K295">
            <v>39873</v>
          </cell>
        </row>
        <row r="298">
          <cell r="L298">
            <v>500</v>
          </cell>
        </row>
        <row r="320">
          <cell r="L320">
            <v>0</v>
          </cell>
        </row>
        <row r="324">
          <cell r="A324" t="str">
            <v>Representante do CCT na Câmara de Gestão Administrativa-Financeira</v>
          </cell>
          <cell r="H324" t="str">
            <v>DCCT/N. 067/2008</v>
          </cell>
          <cell r="J324">
            <v>39612</v>
          </cell>
          <cell r="K324">
            <v>40341</v>
          </cell>
        </row>
        <row r="325">
          <cell r="B325" t="str">
            <v>Participação em conselhos superiores como membro titular, exceto membro nato</v>
          </cell>
        </row>
        <row r="328">
          <cell r="A328" t="str">
            <v>Representante da CSGAF no Colegiado Pleno do CONSUNI</v>
          </cell>
          <cell r="J328">
            <v>38838</v>
          </cell>
          <cell r="K328">
            <v>40341</v>
          </cell>
        </row>
        <row r="329">
          <cell r="B329" t="str">
            <v>Participação em conselhos superiores como suplente</v>
          </cell>
        </row>
        <row r="342">
          <cell r="L342">
            <v>90</v>
          </cell>
        </row>
        <row r="353">
          <cell r="L353">
            <v>0</v>
          </cell>
        </row>
        <row r="358">
          <cell r="A358" t="str">
            <v>Participação no II ENAMA</v>
          </cell>
          <cell r="I358">
            <v>39757</v>
          </cell>
          <cell r="J358">
            <v>39759</v>
          </cell>
          <cell r="K358" t="str">
            <v>UFPB</v>
          </cell>
          <cell r="L358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45</v>
          </cell>
        </row>
        <row r="409">
          <cell r="A409">
            <v>500</v>
          </cell>
          <cell r="B409">
            <v>0</v>
          </cell>
          <cell r="C409">
            <v>90</v>
          </cell>
          <cell r="D409">
            <v>0</v>
          </cell>
          <cell r="E409">
            <v>755</v>
          </cell>
        </row>
      </sheetData>
      <sheetData sheetId="18">
        <row r="5">
          <cell r="L5">
            <v>1040</v>
          </cell>
        </row>
        <row r="6">
          <cell r="L6">
            <v>720</v>
          </cell>
        </row>
        <row r="8">
          <cell r="L8">
            <v>652</v>
          </cell>
        </row>
        <row r="13">
          <cell r="C13" t="str">
            <v>Jesualdo Gomes das Chagas</v>
          </cell>
          <cell r="J13" t="str">
            <v>2521330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38904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Difer. e Integral I (Comp.e Elétr.) - T 03</v>
          </cell>
          <cell r="E57">
            <v>4</v>
          </cell>
          <cell r="F57">
            <v>60</v>
          </cell>
          <cell r="I57">
            <v>19</v>
          </cell>
          <cell r="J57">
            <v>7</v>
          </cell>
          <cell r="K57">
            <v>4</v>
          </cell>
          <cell r="L57">
            <v>8</v>
          </cell>
        </row>
        <row r="58">
          <cell r="A58" t="str">
            <v>Variáveis Complexas - T 01</v>
          </cell>
          <cell r="E58">
            <v>4</v>
          </cell>
          <cell r="F58">
            <v>60</v>
          </cell>
          <cell r="I58">
            <v>50</v>
          </cell>
          <cell r="J58">
            <v>38</v>
          </cell>
          <cell r="K58">
            <v>8</v>
          </cell>
          <cell r="L58">
            <v>4</v>
          </cell>
        </row>
        <row r="62">
          <cell r="E62">
            <v>8</v>
          </cell>
          <cell r="F62">
            <v>120</v>
          </cell>
          <cell r="G62">
            <v>320</v>
          </cell>
          <cell r="I62">
            <v>69</v>
          </cell>
          <cell r="J62">
            <v>45</v>
          </cell>
          <cell r="K62">
            <v>12</v>
          </cell>
          <cell r="L62">
            <v>12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Maria Wedna Gomes Pereira</v>
          </cell>
        </row>
        <row r="80">
          <cell r="A80" t="str">
            <v>PROLICEM 2008 - Projeto: Contextualizando a Matemática</v>
          </cell>
          <cell r="J80" t="str">
            <v>UFCG</v>
          </cell>
          <cell r="L80" t="str">
            <v>Em andamento</v>
          </cell>
        </row>
        <row r="82">
          <cell r="A82" t="str">
            <v>PROLICEN</v>
          </cell>
        </row>
        <row r="104">
          <cell r="L104">
            <v>50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Tsuyuguchi, A. B. , Chagas, J. G., de Morais Filho, D. C.; Teoria analítica dos números, V Congresso de Iniciação Científica da UFCG, Out/2008.</v>
          </cell>
        </row>
        <row r="201">
          <cell r="B201" t="str">
            <v>Trabalho apresentado em evento</v>
          </cell>
        </row>
        <row r="247">
          <cell r="A247" t="str">
            <v>Membro da equipe executora do PROLICEM</v>
          </cell>
        </row>
        <row r="248">
          <cell r="B248" t="str">
            <v>Participação em equipe executora e projetos de monitoria, PROLICEN, PROIN ou PET no âmbito do Departamento ou Curso</v>
          </cell>
        </row>
        <row r="267">
          <cell r="L267">
            <v>40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Membro da Comissão Assessora de Ensino da Administração Executiva Colegiada da UAME.</v>
          </cell>
          <cell r="J302">
            <v>39584</v>
          </cell>
        </row>
        <row r="320">
          <cell r="L320">
            <v>80</v>
          </cell>
        </row>
        <row r="324">
          <cell r="A324" t="str">
            <v>Membro Titular do Curso de Graduação em Engenharia de Materias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Membro suplente do Curso de Graduação em Engenharia Mecânica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Participação de reuniões departamentais</v>
          </cell>
        </row>
        <row r="347">
          <cell r="A347" t="str">
            <v>Estudo Individual para preparação para doutorado (tópicos de Álgebra)</v>
          </cell>
        </row>
        <row r="353">
          <cell r="L353">
            <v>40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320</v>
          </cell>
          <cell r="G406">
            <v>50</v>
          </cell>
          <cell r="H406">
            <v>0</v>
          </cell>
          <cell r="I406">
            <v>0</v>
          </cell>
          <cell r="J406">
            <v>0</v>
          </cell>
          <cell r="K406">
            <v>40</v>
          </cell>
          <cell r="L406">
            <v>0</v>
          </cell>
        </row>
        <row r="409">
          <cell r="A409">
            <v>0</v>
          </cell>
          <cell r="B409">
            <v>80</v>
          </cell>
          <cell r="C409">
            <v>2</v>
          </cell>
          <cell r="D409">
            <v>40</v>
          </cell>
          <cell r="E409">
            <v>652</v>
          </cell>
        </row>
      </sheetData>
      <sheetData sheetId="19">
        <row r="5">
          <cell r="L5">
            <v>1040</v>
          </cell>
        </row>
        <row r="6">
          <cell r="L6">
            <v>720</v>
          </cell>
        </row>
        <row r="8">
          <cell r="L8">
            <v>776</v>
          </cell>
        </row>
        <row r="13">
          <cell r="C13" t="str">
            <v>José de Arimatéia Fernandes</v>
          </cell>
          <cell r="J13" t="str">
            <v>1030217-2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>
            <v>34100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03</v>
          </cell>
          <cell r="E57">
            <v>6</v>
          </cell>
          <cell r="F57">
            <v>90</v>
          </cell>
          <cell r="I57">
            <v>16</v>
          </cell>
          <cell r="J57">
            <v>15</v>
          </cell>
          <cell r="K57">
            <v>1</v>
          </cell>
          <cell r="L57">
            <v>0</v>
          </cell>
        </row>
        <row r="58">
          <cell r="A58" t="str">
            <v>Cálculo Difer. e Integral III (Comp. e Elétr.)T 01</v>
          </cell>
          <cell r="E58">
            <v>5</v>
          </cell>
          <cell r="F58">
            <v>75</v>
          </cell>
          <cell r="I58">
            <v>61</v>
          </cell>
          <cell r="J58">
            <v>39</v>
          </cell>
          <cell r="K58">
            <v>5</v>
          </cell>
          <cell r="L58">
            <v>17</v>
          </cell>
        </row>
        <row r="62">
          <cell r="E62">
            <v>11</v>
          </cell>
          <cell r="F62">
            <v>165</v>
          </cell>
          <cell r="G62">
            <v>165</v>
          </cell>
          <cell r="I62">
            <v>77</v>
          </cell>
          <cell r="J62">
            <v>54</v>
          </cell>
          <cell r="K62">
            <v>6</v>
          </cell>
          <cell r="L62">
            <v>17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João Paulo Formiga de Meneses</v>
          </cell>
        </row>
        <row r="80">
          <cell r="A80" t="str">
            <v>Iniciação às Equações Diferenciais Parciais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85">
          <cell r="A85" t="str">
            <v>Anderson Gleryston Silva Sousa</v>
          </cell>
        </row>
        <row r="87">
          <cell r="A87" t="str">
            <v>Olimpíada Campinense de Matemática</v>
          </cell>
          <cell r="J87" t="str">
            <v>UFCG</v>
          </cell>
          <cell r="L87" t="str">
            <v>Concluído</v>
          </cell>
        </row>
        <row r="89">
          <cell r="A89" t="str">
            <v>Extensão-PROBEX</v>
          </cell>
          <cell r="G89">
            <v>39539</v>
          </cell>
          <cell r="H89">
            <v>39792</v>
          </cell>
        </row>
        <row r="92">
          <cell r="A92" t="str">
            <v>Felipe Gonçalves Assis</v>
          </cell>
        </row>
        <row r="94">
          <cell r="A94" t="str">
            <v>Olimpíada Campinense de Matemática</v>
          </cell>
          <cell r="J94" t="str">
            <v>UFCG</v>
          </cell>
          <cell r="L94" t="str">
            <v>Concluído</v>
          </cell>
        </row>
        <row r="96">
          <cell r="A96" t="str">
            <v>Extensão-PROBEX</v>
          </cell>
          <cell r="G96">
            <v>39539</v>
          </cell>
          <cell r="H96">
            <v>39792</v>
          </cell>
        </row>
        <row r="104">
          <cell r="L104">
            <v>180</v>
          </cell>
        </row>
        <row r="136">
          <cell r="L136">
            <v>0</v>
          </cell>
        </row>
        <row r="147">
          <cell r="A147" t="str">
            <v>Equações Dif.  Aplicadas e Álgebra com Identidades Polinomiais (Casadinho, Proc.620025/2006-9)</v>
          </cell>
          <cell r="I147" t="str">
            <v>CNPq</v>
          </cell>
          <cell r="K147" t="str">
            <v>Em andamento</v>
          </cell>
        </row>
        <row r="149">
          <cell r="A149" t="str">
            <v>Matemática</v>
          </cell>
          <cell r="H149" t="str">
            <v>Participante</v>
          </cell>
          <cell r="J149">
            <v>39144</v>
          </cell>
          <cell r="K149">
            <v>39874</v>
          </cell>
        </row>
        <row r="154">
          <cell r="A154" t="str">
            <v>Projeto Universal CNPq (Coord. Prof. Daniel)</v>
          </cell>
          <cell r="I154" t="str">
            <v>CNPq</v>
          </cell>
          <cell r="K154" t="str">
            <v>Em andamento</v>
          </cell>
        </row>
        <row r="156">
          <cell r="A156" t="str">
            <v>Análise/EDP</v>
          </cell>
          <cell r="H156" t="str">
            <v>Participante</v>
          </cell>
          <cell r="J156">
            <v>39114</v>
          </cell>
          <cell r="K156">
            <v>39844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 Ext. 0040001</v>
          </cell>
          <cell r="H173" t="str">
            <v>Coordenador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77">
          <cell r="A177">
            <v>6000</v>
          </cell>
          <cell r="D177">
            <v>6000</v>
          </cell>
          <cell r="G177">
            <v>6000</v>
          </cell>
          <cell r="J177">
            <v>0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Coordenador</v>
          </cell>
        </row>
        <row r="184">
          <cell r="E184" t="str">
            <v>Alunos e profs. da rede pública de ensino fundamental e médio da Paraíba</v>
          </cell>
          <cell r="I184" t="str">
            <v>UFCG</v>
          </cell>
          <cell r="K184">
            <v>375000</v>
          </cell>
        </row>
        <row r="186">
          <cell r="A186">
            <v>20000</v>
          </cell>
          <cell r="D186">
            <v>8000</v>
          </cell>
          <cell r="G186">
            <v>8000</v>
          </cell>
          <cell r="J186">
            <v>12000</v>
          </cell>
        </row>
        <row r="196">
          <cell r="L196">
            <v>180</v>
          </cell>
        </row>
        <row r="200">
          <cell r="A200" t="str">
            <v>de Meneses, J. P. F, Fernandes, J. A. ; Modelagem matemática e computacional em equações diferenciais, V Congresso de Iniciação Científica da UFCG, Out./2008.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71">
          <cell r="A271" t="str">
            <v>Membro Titular da Banca de Concurso para Prof. Adjunto do DM/CCET/UFRN</v>
          </cell>
          <cell r="H271" t="str">
            <v>UFRN (Natal)</v>
          </cell>
          <cell r="K271">
            <v>39797</v>
          </cell>
        </row>
        <row r="272">
          <cell r="B272" t="str">
            <v>Banca examinadora de concurso público para professor do ensino superior</v>
          </cell>
        </row>
        <row r="274">
          <cell r="A274" t="str">
            <v>Membro Titular da Banca de Concurso para Prof. Adjunto do DM/CCET/UFRN</v>
          </cell>
          <cell r="H274" t="str">
            <v>UFRN (Natal)</v>
          </cell>
          <cell r="K274">
            <v>39825</v>
          </cell>
        </row>
        <row r="275">
          <cell r="B275" t="str">
            <v>Banca examinadora de concurso público para professor do ensino superior</v>
          </cell>
        </row>
        <row r="277">
          <cell r="A277" t="str">
            <v>Membro Titular da Banca de Concurso para Prof. Assistente do DM/CERES/UFRN</v>
          </cell>
          <cell r="H277" t="str">
            <v>UFRN (Caicó)</v>
          </cell>
          <cell r="K277">
            <v>39860</v>
          </cell>
        </row>
        <row r="278">
          <cell r="B278" t="str">
            <v>Banca examinadora de concurso público para professor do ensino superior</v>
          </cell>
        </row>
        <row r="291">
          <cell r="L291">
            <v>52</v>
          </cell>
        </row>
        <row r="298">
          <cell r="L298">
            <v>0</v>
          </cell>
        </row>
        <row r="302">
          <cell r="A302" t="str">
            <v>Comissão de Avaliação de Estágio Probatório do Prof. Jesualdo</v>
          </cell>
          <cell r="H302" t="str">
            <v>Port./UAME/008/06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da Profa Bianca Caretta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Comissão de Avaliação de Estágio Probatório da Prof Angelo Roncalli Furtado</v>
          </cell>
          <cell r="H310" t="str">
            <v>Port./UAME/23/2008</v>
          </cell>
          <cell r="J310" t="str">
            <v>24/052004</v>
          </cell>
        </row>
        <row r="320">
          <cell r="L320">
            <v>4</v>
          </cell>
        </row>
        <row r="324">
          <cell r="A324" t="str">
            <v>Pós-Graduação em Meteorologia</v>
          </cell>
          <cell r="H324" t="str">
            <v>Port./UAME/011/2007</v>
          </cell>
          <cell r="J324">
            <v>39198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30</v>
          </cell>
        </row>
        <row r="353">
          <cell r="L353">
            <v>0</v>
          </cell>
        </row>
        <row r="389">
          <cell r="A389" t="str">
            <v>Departamento de matemática da UFRN</v>
          </cell>
          <cell r="H389" t="str">
            <v>UFRN</v>
          </cell>
          <cell r="K389">
            <v>39740</v>
          </cell>
          <cell r="L389">
            <v>39744</v>
          </cell>
        </row>
        <row r="390">
          <cell r="C390" t="str">
            <v>Lecionar mini-curso  na Semana de Matemática da UFRN</v>
          </cell>
        </row>
        <row r="393">
          <cell r="A393" t="str">
            <v>Departamento de Matemática da UFRN</v>
          </cell>
          <cell r="H393" t="str">
            <v>UFRN</v>
          </cell>
          <cell r="K393">
            <v>39815</v>
          </cell>
          <cell r="L393">
            <v>39864</v>
          </cell>
        </row>
        <row r="394">
          <cell r="C394" t="str">
            <v>Lecionar curso de verão: Tópicos de análise real.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165</v>
          </cell>
          <cell r="E406">
            <v>0</v>
          </cell>
          <cell r="F406">
            <v>165</v>
          </cell>
          <cell r="G406">
            <v>180</v>
          </cell>
          <cell r="H406">
            <v>0</v>
          </cell>
          <cell r="I406">
            <v>0</v>
          </cell>
          <cell r="J406">
            <v>180</v>
          </cell>
          <cell r="K406">
            <v>0</v>
          </cell>
          <cell r="L406">
            <v>52</v>
          </cell>
        </row>
        <row r="409">
          <cell r="A409">
            <v>0</v>
          </cell>
          <cell r="B409">
            <v>4</v>
          </cell>
          <cell r="C409">
            <v>30</v>
          </cell>
          <cell r="D409">
            <v>0</v>
          </cell>
          <cell r="E409">
            <v>776</v>
          </cell>
        </row>
      </sheetData>
      <sheetData sheetId="20">
        <row r="5">
          <cell r="L5">
            <v>1040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Joseilson Raimundo de Lima</v>
          </cell>
          <cell r="J13" t="str">
            <v>1314918-9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37426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III - T 02</v>
          </cell>
          <cell r="E57">
            <v>6</v>
          </cell>
          <cell r="F57">
            <v>90</v>
          </cell>
          <cell r="I57">
            <v>56</v>
          </cell>
          <cell r="J57">
            <v>39</v>
          </cell>
          <cell r="K57">
            <v>1</v>
          </cell>
          <cell r="L57">
            <v>16</v>
          </cell>
        </row>
        <row r="58">
          <cell r="A58" t="str">
            <v>Cálculo Diferencial e Integral III (Novo) - T 01</v>
          </cell>
          <cell r="E58">
            <v>4</v>
          </cell>
          <cell r="F58">
            <v>60</v>
          </cell>
          <cell r="I58">
            <v>8</v>
          </cell>
          <cell r="J58">
            <v>6</v>
          </cell>
          <cell r="K58">
            <v>2</v>
          </cell>
          <cell r="L58">
            <v>0</v>
          </cell>
        </row>
        <row r="62">
          <cell r="E62">
            <v>10</v>
          </cell>
          <cell r="F62">
            <v>150</v>
          </cell>
          <cell r="G62">
            <v>150</v>
          </cell>
          <cell r="I62">
            <v>64</v>
          </cell>
          <cell r="J62">
            <v>45</v>
          </cell>
          <cell r="K62">
            <v>3</v>
          </cell>
          <cell r="L62">
            <v>16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Compact spacelike Hypersufaces with constant mean curvature in the anti-De Sitter space</v>
          </cell>
          <cell r="I140" t="str">
            <v>Não há</v>
          </cell>
          <cell r="K140" t="str">
            <v>Em andamento</v>
          </cell>
        </row>
        <row r="142">
          <cell r="A142" t="str">
            <v>Geometria Semi-Riemanniana</v>
          </cell>
          <cell r="H142" t="str">
            <v>Participante</v>
          </cell>
          <cell r="J142">
            <v>39508</v>
          </cell>
        </row>
        <row r="166">
          <cell r="L166">
            <v>420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150</v>
          </cell>
          <cell r="E406">
            <v>0</v>
          </cell>
          <cell r="F406">
            <v>150</v>
          </cell>
          <cell r="G406">
            <v>0</v>
          </cell>
          <cell r="H406">
            <v>0</v>
          </cell>
          <cell r="I406">
            <v>420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720</v>
          </cell>
        </row>
      </sheetData>
      <sheetData sheetId="21">
        <row r="5">
          <cell r="L5">
            <v>1040</v>
          </cell>
        </row>
        <row r="6">
          <cell r="L6">
            <v>720</v>
          </cell>
        </row>
        <row r="8">
          <cell r="L8">
            <v>700</v>
          </cell>
        </row>
        <row r="13">
          <cell r="C13" t="str">
            <v>José Lindomberg Possiano Barreiro</v>
          </cell>
          <cell r="J13" t="str">
            <v>2318350-9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III</v>
          </cell>
          <cell r="D15">
            <v>38201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02</v>
          </cell>
          <cell r="E57">
            <v>4</v>
          </cell>
          <cell r="F57">
            <v>60</v>
          </cell>
          <cell r="I57">
            <v>56</v>
          </cell>
          <cell r="J57">
            <v>17</v>
          </cell>
          <cell r="K57">
            <v>19</v>
          </cell>
          <cell r="L57">
            <v>20</v>
          </cell>
        </row>
        <row r="58">
          <cell r="A58" t="str">
            <v>Cálculo Diferencial e Integral II - T 01</v>
          </cell>
          <cell r="E58">
            <v>4</v>
          </cell>
          <cell r="F58">
            <v>60</v>
          </cell>
          <cell r="I58">
            <v>60</v>
          </cell>
          <cell r="J58">
            <v>37</v>
          </cell>
          <cell r="K58">
            <v>3</v>
          </cell>
          <cell r="L58">
            <v>20</v>
          </cell>
        </row>
        <row r="59">
          <cell r="A59" t="str">
            <v>Cálculo Diferencial e Integral II - T 03</v>
          </cell>
          <cell r="E59">
            <v>4</v>
          </cell>
          <cell r="F59">
            <v>60</v>
          </cell>
          <cell r="I59">
            <v>59</v>
          </cell>
          <cell r="J59">
            <v>19</v>
          </cell>
          <cell r="K59">
            <v>19</v>
          </cell>
          <cell r="L59">
            <v>21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175</v>
          </cell>
          <cell r="J62">
            <v>73</v>
          </cell>
          <cell r="K62">
            <v>41</v>
          </cell>
          <cell r="L62">
            <v>61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Flávia Daylane Tavares de Luna</v>
          </cell>
        </row>
        <row r="80">
          <cell r="A80" t="str">
            <v>Cálculo Diferencial e Integral II</v>
          </cell>
          <cell r="J80" t="str">
            <v>UFCG</v>
          </cell>
          <cell r="L80" t="str">
            <v>Concluído</v>
          </cell>
        </row>
        <row r="82">
          <cell r="A82" t="str">
            <v>Monitoria</v>
          </cell>
          <cell r="G82">
            <v>39340</v>
          </cell>
          <cell r="H82">
            <v>39863</v>
          </cell>
        </row>
        <row r="104">
          <cell r="L104">
            <v>24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Curso de Aperfeiçoamento para professores de matemática do ensino médio</v>
          </cell>
          <cell r="I171" t="str">
            <v>Eventual</v>
          </cell>
          <cell r="K171" t="str">
            <v>Concluído</v>
          </cell>
        </row>
        <row r="173">
          <cell r="A173" t="str">
            <v>Ensino</v>
          </cell>
          <cell r="D173" t="str">
            <v>FINEP</v>
          </cell>
        </row>
        <row r="196">
          <cell r="L196">
            <v>60</v>
          </cell>
        </row>
        <row r="200">
          <cell r="A200" t="str">
            <v>Galvão, I. B., Caretta, B. M. C., Barreiro, J. L. P.; Princípios do máximo para equações diferenciais parciais e aplicações, V Congresso de Iniciação Científica da UFCG, Out./2008.</v>
          </cell>
        </row>
        <row r="201">
          <cell r="B201" t="str">
            <v>Trabalho apresentado em evento</v>
          </cell>
        </row>
        <row r="247">
          <cell r="A247" t="str">
            <v>Álgebra Linear I</v>
          </cell>
          <cell r="J247">
            <v>39699</v>
          </cell>
          <cell r="K247">
            <v>39863</v>
          </cell>
        </row>
        <row r="248">
          <cell r="B248" t="str">
            <v>Coordenação de disciplina</v>
          </cell>
        </row>
        <row r="267">
          <cell r="L267">
            <v>30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Desenho Industrial</v>
          </cell>
          <cell r="H324" t="str">
            <v>Port./012/2007/UAME/CCT/UFCG</v>
          </cell>
          <cell r="J324">
            <v>39191</v>
          </cell>
        </row>
        <row r="325">
          <cell r="B325" t="str">
            <v>Participação em Colegiado de Curso como membro titular, exceto membro nato</v>
          </cell>
        </row>
        <row r="342">
          <cell r="L342">
            <v>10</v>
          </cell>
        </row>
        <row r="346">
          <cell r="A346" t="str">
            <v>Participação em conferencias na UAME</v>
          </cell>
        </row>
        <row r="347">
          <cell r="A347" t="str">
            <v>Processos de dispensa de disciplina e revislão de provas</v>
          </cell>
        </row>
        <row r="353">
          <cell r="L353">
            <v>36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24</v>
          </cell>
          <cell r="H406">
            <v>0</v>
          </cell>
          <cell r="I406">
            <v>0</v>
          </cell>
          <cell r="J406">
            <v>60</v>
          </cell>
          <cell r="K406">
            <v>30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36</v>
          </cell>
          <cell r="E409">
            <v>700</v>
          </cell>
        </row>
      </sheetData>
      <sheetData sheetId="22">
        <row r="5">
          <cell r="L5">
            <v>1040</v>
          </cell>
        </row>
        <row r="6">
          <cell r="L6">
            <v>720</v>
          </cell>
        </row>
        <row r="8">
          <cell r="L8">
            <v>850</v>
          </cell>
        </row>
        <row r="13">
          <cell r="C13" t="str">
            <v>José Luiz Neto</v>
          </cell>
          <cell r="J13" t="str">
            <v>0332568-5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28858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II (Novo) - T 01</v>
          </cell>
          <cell r="E57">
            <v>4</v>
          </cell>
          <cell r="F57">
            <v>60</v>
          </cell>
          <cell r="I57">
            <v>55</v>
          </cell>
          <cell r="J57">
            <v>34</v>
          </cell>
          <cell r="K57">
            <v>9</v>
          </cell>
          <cell r="L57">
            <v>12</v>
          </cell>
        </row>
        <row r="58">
          <cell r="A58" t="str">
            <v>Cálculo Diferencial e Integral II (Novo) - T 02</v>
          </cell>
          <cell r="E58">
            <v>4</v>
          </cell>
          <cell r="F58">
            <v>60</v>
          </cell>
          <cell r="I58">
            <v>22</v>
          </cell>
          <cell r="J58">
            <v>8</v>
          </cell>
          <cell r="K58">
            <v>5</v>
          </cell>
          <cell r="L58">
            <v>9</v>
          </cell>
        </row>
        <row r="59">
          <cell r="A59" t="str">
            <v>TEM (Prática de Ensino) - T 01</v>
          </cell>
          <cell r="E59">
            <v>4</v>
          </cell>
          <cell r="F59">
            <v>60</v>
          </cell>
          <cell r="I59">
            <v>6</v>
          </cell>
          <cell r="J59">
            <v>5</v>
          </cell>
          <cell r="K59">
            <v>1</v>
          </cell>
          <cell r="L59">
            <v>0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83</v>
          </cell>
          <cell r="J62">
            <v>47</v>
          </cell>
          <cell r="K62">
            <v>15</v>
          </cell>
          <cell r="L62">
            <v>21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Maria de Fátima Pereira</v>
          </cell>
        </row>
        <row r="80">
          <cell r="A80" t="str">
            <v>Contextualuzando a Matemática</v>
          </cell>
          <cell r="J80" t="str">
            <v>UFCG</v>
          </cell>
          <cell r="L80" t="str">
            <v>Concluído</v>
          </cell>
        </row>
        <row r="82">
          <cell r="A82" t="str">
            <v>PROLICEN</v>
          </cell>
          <cell r="G82">
            <v>39573</v>
          </cell>
          <cell r="H82">
            <v>39871</v>
          </cell>
        </row>
        <row r="85">
          <cell r="A85" t="str">
            <v>Filipe Nascimento Silva</v>
          </cell>
        </row>
        <row r="87">
          <cell r="A87" t="str">
            <v>MELHORIA DO ENSINO DE GRADUAÇÃO NA UAME/CCT/UFCG</v>
          </cell>
          <cell r="J87" t="str">
            <v>UFCG</v>
          </cell>
          <cell r="L87" t="str">
            <v>Concluído</v>
          </cell>
        </row>
        <row r="89">
          <cell r="A89" t="str">
            <v>Monitoria</v>
          </cell>
          <cell r="G89">
            <v>39573</v>
          </cell>
          <cell r="H89">
            <v>39871</v>
          </cell>
        </row>
        <row r="104">
          <cell r="L104">
            <v>80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 de Graduação/CCT - PROGRAMAS: MONITORIA e PROLICEN</v>
          </cell>
          <cell r="H302" t="str">
            <v>Port./DCCT/003/2006</v>
          </cell>
          <cell r="J302">
            <v>38751</v>
          </cell>
        </row>
        <row r="306">
          <cell r="A306" t="str">
            <v>Pres. da Comissão de Avaliação de Estágio Probatório (Profa. Patrícia)</v>
          </cell>
          <cell r="H306" t="str">
            <v>Port./UAME/02/2006</v>
          </cell>
          <cell r="J306">
            <v>38814</v>
          </cell>
          <cell r="K306">
            <v>39909</v>
          </cell>
        </row>
        <row r="310">
          <cell r="A310" t="str">
            <v>Programa de modernização e valorização das engenharias (PROMOVE )</v>
          </cell>
          <cell r="J310">
            <v>39064</v>
          </cell>
        </row>
        <row r="314">
          <cell r="A314" t="str">
            <v>Pres. da Comissão de Avaliação de Estágio Probatório (Prof. Henrique)</v>
          </cell>
          <cell r="H314" t="str">
            <v>Port./UAME/25/2008</v>
          </cell>
          <cell r="J314">
            <v>39508</v>
          </cell>
          <cell r="K314">
            <v>40056</v>
          </cell>
        </row>
        <row r="318">
          <cell r="A318" t="str">
            <v>Coordenador do Projeto Contextualizando a Matemática</v>
          </cell>
          <cell r="J318">
            <v>39573</v>
          </cell>
          <cell r="K318">
            <v>39871</v>
          </cell>
        </row>
        <row r="320">
          <cell r="L320">
            <v>224</v>
          </cell>
        </row>
        <row r="324">
          <cell r="A324" t="str">
            <v>Graduação em Meteorologia</v>
          </cell>
          <cell r="H324" t="str">
            <v>Port./014/UAME/2007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Bacharelado em Física</v>
          </cell>
          <cell r="H328" t="str">
            <v>Port./015/UAME/2007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2</v>
          </cell>
        </row>
        <row r="346">
          <cell r="A346" t="str">
            <v>Recepção aos Alunos Novatos do CCT, CEEI e CTRN - Período 2008.2</v>
          </cell>
          <cell r="J346">
            <v>39715</v>
          </cell>
          <cell r="K346">
            <v>39715</v>
          </cell>
        </row>
        <row r="353">
          <cell r="L353">
            <v>4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80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224</v>
          </cell>
          <cell r="C409">
            <v>2</v>
          </cell>
          <cell r="D409">
            <v>4</v>
          </cell>
          <cell r="E409">
            <v>850</v>
          </cell>
        </row>
      </sheetData>
      <sheetData sheetId="23">
        <row r="5">
          <cell r="L5">
            <v>1040</v>
          </cell>
        </row>
        <row r="6">
          <cell r="L6">
            <v>720</v>
          </cell>
        </row>
        <row r="8">
          <cell r="L8">
            <v>734</v>
          </cell>
        </row>
        <row r="13">
          <cell r="C13" t="str">
            <v>Luiz Mendes Albuquerque Neto</v>
          </cell>
          <cell r="J13" t="str">
            <v>0332695-9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28929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01</v>
          </cell>
          <cell r="E57">
            <v>6</v>
          </cell>
          <cell r="F57">
            <v>90</v>
          </cell>
          <cell r="I57">
            <v>60</v>
          </cell>
          <cell r="J57">
            <v>26</v>
          </cell>
          <cell r="K57">
            <v>25</v>
          </cell>
          <cell r="L57">
            <v>9</v>
          </cell>
        </row>
        <row r="58">
          <cell r="A58" t="str">
            <v>Cálculo Diferencial e Integral I - T 03</v>
          </cell>
          <cell r="E58">
            <v>6</v>
          </cell>
          <cell r="F58">
            <v>90</v>
          </cell>
          <cell r="I58">
            <v>61</v>
          </cell>
          <cell r="J58">
            <v>30</v>
          </cell>
          <cell r="K58">
            <v>27</v>
          </cell>
          <cell r="L58">
            <v>4</v>
          </cell>
        </row>
        <row r="62">
          <cell r="E62">
            <v>12</v>
          </cell>
          <cell r="F62">
            <v>180</v>
          </cell>
          <cell r="G62">
            <v>360</v>
          </cell>
          <cell r="I62">
            <v>121</v>
          </cell>
          <cell r="J62">
            <v>56</v>
          </cell>
          <cell r="K62">
            <v>52</v>
          </cell>
          <cell r="L62">
            <v>13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Israel Buriti Frazão</v>
          </cell>
        </row>
        <row r="80">
          <cell r="A80" t="str">
            <v>Iniciação Científica/Equações Diferenciais e Aplicações</v>
          </cell>
          <cell r="J80" t="str">
            <v>CNPq</v>
          </cell>
          <cell r="L80" t="str">
            <v>Em andamento</v>
          </cell>
        </row>
        <row r="82">
          <cell r="A82" t="str">
            <v>Projeto Específico</v>
          </cell>
          <cell r="G82">
            <v>39661</v>
          </cell>
          <cell r="H82">
            <v>40025</v>
          </cell>
        </row>
        <row r="85">
          <cell r="A85" t="str">
            <v>Raphael Henrique Falcão de Melo</v>
          </cell>
        </row>
        <row r="87">
          <cell r="A87" t="str">
            <v>Monitoria da disciplina Cálculo Diferencial e Integral I</v>
          </cell>
          <cell r="J87" t="str">
            <v>UFCG</v>
          </cell>
          <cell r="L87" t="str">
            <v>Em andamento</v>
          </cell>
        </row>
        <row r="89">
          <cell r="A89" t="str">
            <v>Monitoria</v>
          </cell>
          <cell r="G89">
            <v>39699</v>
          </cell>
          <cell r="H89">
            <v>39857</v>
          </cell>
        </row>
        <row r="92">
          <cell r="A92" t="str">
            <v>Sheila Silva Marinho</v>
          </cell>
        </row>
        <row r="94">
          <cell r="A94" t="str">
            <v>Monitoria REUNI</v>
          </cell>
          <cell r="J94" t="str">
            <v>CNPq</v>
          </cell>
          <cell r="L94" t="str">
            <v>Concluído</v>
          </cell>
        </row>
        <row r="96">
          <cell r="A96" t="str">
            <v>Monitoria</v>
          </cell>
          <cell r="G96">
            <v>39699</v>
          </cell>
          <cell r="H96">
            <v>39857</v>
          </cell>
        </row>
        <row r="104">
          <cell r="L104">
            <v>130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Ativ.Ext. 0040001</v>
          </cell>
          <cell r="H173" t="str">
            <v>Colaborador </v>
          </cell>
        </row>
        <row r="175">
          <cell r="E175" t="str">
            <v>Alunos e Professores das redes pública e privada de ensino fundamental e m´dio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47">
          <cell r="A247" t="str">
            <v>Cálculo Diferencial e Integral I</v>
          </cell>
          <cell r="J247">
            <v>39699</v>
          </cell>
          <cell r="K247">
            <v>39871</v>
          </cell>
        </row>
        <row r="248">
          <cell r="B248" t="str">
            <v>Coordenação de disciplina</v>
          </cell>
        </row>
        <row r="250">
          <cell r="A250" t="str">
            <v>Elaboração de Projeto de Ensino,em conteúdos formativos básicos,para os igressantes no período 09.1</v>
          </cell>
          <cell r="J250">
            <v>39771</v>
          </cell>
          <cell r="K250">
            <v>39805</v>
          </cell>
        </row>
        <row r="251">
          <cell r="B251" t="str">
            <v>Participação em comissões acadêmicas, assessorias e consultorias que tratem de assuntos de abrangência do centro por designação do chefe</v>
          </cell>
        </row>
        <row r="267">
          <cell r="L267">
            <v>50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Comissão de Avaliação de Docente do estágio probatório</v>
          </cell>
          <cell r="H302" t="str">
            <v>Portaria 25/2008</v>
          </cell>
          <cell r="J302">
            <v>39508</v>
          </cell>
          <cell r="K302">
            <v>40056</v>
          </cell>
        </row>
        <row r="306">
          <cell r="A306" t="str">
            <v>Comissão de Avaliação de Progressão Funcional</v>
          </cell>
          <cell r="H306" t="str">
            <v>Portaria 19/2008</v>
          </cell>
          <cell r="J306">
            <v>39707</v>
          </cell>
          <cell r="K306">
            <v>39722</v>
          </cell>
        </row>
        <row r="320">
          <cell r="L320">
            <v>14</v>
          </cell>
        </row>
        <row r="324">
          <cell r="A324" t="str">
            <v>Bacharelado em Física</v>
          </cell>
          <cell r="H324" t="str">
            <v>Port./UAME/015/2007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Elétrica</v>
          </cell>
          <cell r="H328" t="str">
            <v>Port./UAME/016/2007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53">
          <cell r="L353">
            <v>0</v>
          </cell>
        </row>
        <row r="365">
          <cell r="A365" t="str">
            <v>Palestra: A Criação do Cálculo Diferencial</v>
          </cell>
          <cell r="I365" t="str">
            <v>Semana de Engenharia Elétrca</v>
          </cell>
          <cell r="L365">
            <v>39716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360</v>
          </cell>
          <cell r="G406">
            <v>130</v>
          </cell>
          <cell r="H406">
            <v>0</v>
          </cell>
          <cell r="I406">
            <v>0</v>
          </cell>
          <cell r="J406">
            <v>0</v>
          </cell>
          <cell r="K406">
            <v>50</v>
          </cell>
          <cell r="L406">
            <v>0</v>
          </cell>
        </row>
        <row r="409">
          <cell r="A409">
            <v>0</v>
          </cell>
          <cell r="B409">
            <v>14</v>
          </cell>
          <cell r="C409">
            <v>0</v>
          </cell>
          <cell r="D409">
            <v>0</v>
          </cell>
          <cell r="E409">
            <v>734</v>
          </cell>
        </row>
      </sheetData>
      <sheetData sheetId="24">
        <row r="5">
          <cell r="L5">
            <v>1040</v>
          </cell>
        </row>
        <row r="6">
          <cell r="L6">
            <v>720</v>
          </cell>
        </row>
        <row r="8">
          <cell r="L8">
            <v>724</v>
          </cell>
        </row>
        <row r="13">
          <cell r="C13" t="str">
            <v>Marcelo Carvalho Ferreira</v>
          </cell>
          <cell r="J13" t="str">
            <v>2544479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39114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Seminário Interno</v>
          </cell>
          <cell r="K36">
            <v>39699</v>
          </cell>
          <cell r="L36">
            <v>39793</v>
          </cell>
        </row>
        <row r="38">
          <cell r="A38" t="str">
            <v>Seminário de Métodos Variacionais</v>
          </cell>
        </row>
        <row r="40">
          <cell r="A40" t="str">
            <v>UFCG</v>
          </cell>
          <cell r="F40" t="str">
            <v>Estudo Individual</v>
          </cell>
          <cell r="K40">
            <v>39699</v>
          </cell>
          <cell r="L40">
            <v>39805</v>
          </cell>
        </row>
        <row r="42">
          <cell r="A42" t="str">
            <v>Estudos individuais em Equações Diferenciais Parciais</v>
          </cell>
        </row>
        <row r="51">
          <cell r="L51">
            <v>200</v>
          </cell>
        </row>
        <row r="57">
          <cell r="A57" t="str">
            <v>Álgebra Linear I - T 03</v>
          </cell>
          <cell r="E57">
            <v>4</v>
          </cell>
          <cell r="F57">
            <v>60</v>
          </cell>
          <cell r="I57">
            <v>56</v>
          </cell>
          <cell r="J57">
            <v>18</v>
          </cell>
          <cell r="K57">
            <v>13</v>
          </cell>
          <cell r="L57">
            <v>25</v>
          </cell>
        </row>
        <row r="58">
          <cell r="A58" t="str">
            <v>Funções de uma Variável Complexa - T 01</v>
          </cell>
          <cell r="E58">
            <v>4</v>
          </cell>
          <cell r="F58">
            <v>60</v>
          </cell>
          <cell r="I58">
            <v>2</v>
          </cell>
          <cell r="J58">
            <v>2</v>
          </cell>
          <cell r="K58">
            <v>0</v>
          </cell>
          <cell r="L58">
            <v>0</v>
          </cell>
        </row>
        <row r="62">
          <cell r="E62">
            <v>8</v>
          </cell>
          <cell r="F62">
            <v>120</v>
          </cell>
          <cell r="G62">
            <v>300</v>
          </cell>
          <cell r="I62">
            <v>58</v>
          </cell>
          <cell r="J62">
            <v>20</v>
          </cell>
          <cell r="K62">
            <v>13</v>
          </cell>
          <cell r="L62">
            <v>25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Elétrica</v>
          </cell>
          <cell r="H324" t="str">
            <v>Port./UAME/016/2007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Engenharia Civil</v>
          </cell>
          <cell r="H328" t="str">
            <v>Port./UAME/009/2007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PRESIDENTE DA COMISSÃO ENCARREGADA DE REALIZAR O LEVANTAMENTO FISICO ANUAL DE TODOS OS BENS MOVEIS DA UAME</v>
          </cell>
          <cell r="J346">
            <v>39716</v>
          </cell>
          <cell r="K346">
            <v>39751</v>
          </cell>
        </row>
        <row r="347">
          <cell r="A347" t="str">
            <v>RELATOR DE ALGUNS PROCESSOS DE SOLICITAÇÃO DE DISPENSA DE DISCIPLINA</v>
          </cell>
        </row>
        <row r="353">
          <cell r="L353">
            <v>104</v>
          </cell>
        </row>
        <row r="406">
          <cell r="A406">
            <v>0</v>
          </cell>
          <cell r="B406">
            <v>0</v>
          </cell>
          <cell r="C406">
            <v>200</v>
          </cell>
          <cell r="D406">
            <v>120</v>
          </cell>
          <cell r="E406">
            <v>0</v>
          </cell>
          <cell r="F406">
            <v>300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104</v>
          </cell>
          <cell r="E409">
            <v>724</v>
          </cell>
        </row>
      </sheetData>
      <sheetData sheetId="25">
        <row r="5">
          <cell r="L5">
            <v>1040</v>
          </cell>
        </row>
        <row r="6">
          <cell r="L6">
            <v>720</v>
          </cell>
        </row>
        <row r="8">
          <cell r="L8">
            <v>779</v>
          </cell>
        </row>
        <row r="13">
          <cell r="C13" t="str">
            <v>Marco Aurélio Soares Souto</v>
          </cell>
          <cell r="J13" t="str">
            <v>0337123-7</v>
          </cell>
          <cell r="L13" t="str">
            <v>Ativa</v>
          </cell>
        </row>
        <row r="15">
          <cell r="A15" t="str">
            <v>Doutor</v>
          </cell>
          <cell r="B15" t="str">
            <v>Titular</v>
          </cell>
          <cell r="C15" t="str">
            <v>Único</v>
          </cell>
          <cell r="D15">
            <v>31625</v>
          </cell>
          <cell r="E15" t="str">
            <v>Transf.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Difer. e Integral I (Comp. e Elétr.)- T 02</v>
          </cell>
          <cell r="E57">
            <v>4</v>
          </cell>
          <cell r="F57">
            <v>60</v>
          </cell>
          <cell r="I57">
            <v>57</v>
          </cell>
          <cell r="J57">
            <v>32</v>
          </cell>
          <cell r="K57">
            <v>7</v>
          </cell>
          <cell r="L57">
            <v>18</v>
          </cell>
        </row>
        <row r="58">
          <cell r="A58" t="str">
            <v>TE(Mat. p/ o Ens. Méd. II-uma visão crítica)T 01</v>
          </cell>
          <cell r="E58">
            <v>4</v>
          </cell>
          <cell r="F58">
            <v>60</v>
          </cell>
          <cell r="I58">
            <v>21</v>
          </cell>
          <cell r="J58">
            <v>17</v>
          </cell>
          <cell r="K58">
            <v>3</v>
          </cell>
          <cell r="L58">
            <v>1</v>
          </cell>
        </row>
        <row r="62">
          <cell r="E62">
            <v>8</v>
          </cell>
          <cell r="F62">
            <v>120</v>
          </cell>
          <cell r="G62">
            <v>120</v>
          </cell>
          <cell r="I62">
            <v>78</v>
          </cell>
          <cell r="J62">
            <v>49</v>
          </cell>
          <cell r="K62">
            <v>10</v>
          </cell>
          <cell r="L62">
            <v>19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Eraldo Almeida Lima Júnior</v>
          </cell>
        </row>
        <row r="80">
          <cell r="A80" t="str">
            <v>Equações Diferenciais Aplicadas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39295</v>
          </cell>
          <cell r="H82">
            <v>40032</v>
          </cell>
        </row>
        <row r="104">
          <cell r="L104">
            <v>30</v>
          </cell>
        </row>
        <row r="110">
          <cell r="A110" t="str">
            <v>Rawlilson de Oliveira Araújo</v>
          </cell>
        </row>
        <row r="112">
          <cell r="A112" t="str">
            <v>Sobre Soluções de Equações Elípticas Não-Lineares num Toro Bi-Dimensional</v>
          </cell>
          <cell r="J112" t="str">
            <v>CNPq</v>
          </cell>
        </row>
        <row r="114">
          <cell r="G114">
            <v>39142</v>
          </cell>
          <cell r="H114">
            <v>39870</v>
          </cell>
        </row>
        <row r="117">
          <cell r="A117" t="str">
            <v>Rodrigo Cohen Nemer</v>
          </cell>
        </row>
        <row r="119">
          <cell r="A119" t="str">
            <v>Problemas com falta de compacidade</v>
          </cell>
          <cell r="J119" t="str">
            <v>CAPES</v>
          </cell>
        </row>
        <row r="121">
          <cell r="G121">
            <v>39508</v>
          </cell>
          <cell r="H121">
            <v>39872</v>
          </cell>
        </row>
        <row r="136">
          <cell r="L136">
            <v>120</v>
          </cell>
        </row>
        <row r="140">
          <cell r="A140" t="str">
            <v>Equações Dif.  Aplicadas e Álgebra com Identidades Polinomiais (Casadinho, Proc.620025/2006-9)</v>
          </cell>
          <cell r="I140" t="str">
            <v>CNPq</v>
          </cell>
          <cell r="K140" t="str">
            <v>Em andamento</v>
          </cell>
        </row>
        <row r="142">
          <cell r="A142" t="str">
            <v>Matemática</v>
          </cell>
          <cell r="H142" t="str">
            <v>Participante</v>
          </cell>
          <cell r="J142">
            <v>39116</v>
          </cell>
          <cell r="K142">
            <v>39874</v>
          </cell>
        </row>
        <row r="147">
          <cell r="A147" t="str">
            <v>Projeto Universal CNPq (Coord. Prof. Daniel): Proc No: </v>
          </cell>
          <cell r="I147" t="str">
            <v>CNPq</v>
          </cell>
          <cell r="K147" t="str">
            <v>Em andamento</v>
          </cell>
        </row>
        <row r="149">
          <cell r="A149" t="str">
            <v>Análise/EDP</v>
          </cell>
          <cell r="H149" t="str">
            <v>Participante</v>
          </cell>
          <cell r="J149">
            <v>39114</v>
          </cell>
          <cell r="K149">
            <v>39844</v>
          </cell>
        </row>
        <row r="154">
          <cell r="A154" t="str">
            <v>Projeto PROCAD 024/2007 – Equipe Associada 2 - UFCG </v>
          </cell>
          <cell r="I154" t="str">
            <v>CAPES</v>
          </cell>
          <cell r="K154" t="str">
            <v>Em andamento</v>
          </cell>
        </row>
        <row r="156">
          <cell r="A156" t="str">
            <v>Equações Diferenciais Parciais</v>
          </cell>
          <cell r="H156" t="str">
            <v>Coordenador</v>
          </cell>
          <cell r="J156">
            <v>39722</v>
          </cell>
          <cell r="K156">
            <v>41191</v>
          </cell>
        </row>
        <row r="166">
          <cell r="L166">
            <v>120</v>
          </cell>
        </row>
        <row r="196">
          <cell r="L196">
            <v>0</v>
          </cell>
        </row>
        <row r="200">
          <cell r="A200" t="str">
            <v>M.A.S.Souto; Superlinear problems without Ambrosetti and Rabinowitz growth, Book of Abstracts of the ICMC-Summer Meeting on Differentail Equations, São Carlos, 2009.</v>
          </cell>
        </row>
        <row r="201">
          <cell r="B201" t="str">
            <v>Resumo publicado em anais de eventos internacionais</v>
          </cell>
        </row>
        <row r="204">
          <cell r="A204" t="str">
            <v>Lima Júnior, E. B., Souto, M. A. S.; Equações diferenciais aplicadas à dinâmica da partícula e ás órbitas dos planetas, V Congresso de Iniciação Científica da UFCG, Out./2008.</v>
          </cell>
        </row>
        <row r="205">
          <cell r="B205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do Programa de Pós-Graduação em Matemática/CCT-UFCG</v>
          </cell>
          <cell r="H295" t="str">
            <v>Port.S/SRH n 3059</v>
          </cell>
          <cell r="J295">
            <v>39449</v>
          </cell>
          <cell r="K295">
            <v>39813</v>
          </cell>
        </row>
        <row r="298">
          <cell r="L298">
            <v>200</v>
          </cell>
        </row>
        <row r="302">
          <cell r="A302" t="str">
            <v>Suplente da Comissão de Avaliação p/ Progressão Funcional para a Classe de Professor Associado</v>
          </cell>
          <cell r="H302" t="str">
            <v>Port. GR/090/2007</v>
          </cell>
          <cell r="J302">
            <v>38959</v>
          </cell>
          <cell r="K302">
            <v>39351</v>
          </cell>
        </row>
        <row r="306">
          <cell r="A306" t="str">
            <v>Comissão de Avaliação de Estágio Probatório da Prof. (Claudianor)</v>
          </cell>
          <cell r="H306" t="str">
            <v>Port./UAME/004/06</v>
          </cell>
          <cell r="J306">
            <v>38947</v>
          </cell>
          <cell r="K306">
            <v>40042</v>
          </cell>
        </row>
        <row r="314">
          <cell r="A314" t="str">
            <v>Comissão encarregada de elaborar minuta de regimento interno da UAME</v>
          </cell>
          <cell r="H314" t="str">
            <v>Port./UAME/41/2007</v>
          </cell>
          <cell r="K314">
            <v>39733</v>
          </cell>
        </row>
        <row r="320">
          <cell r="L320">
            <v>64</v>
          </cell>
        </row>
        <row r="342">
          <cell r="L342">
            <v>0</v>
          </cell>
        </row>
        <row r="346">
          <cell r="A346" t="str">
            <v>Part. no Progr. Interdepartamental de Tec. em Petr. e Gás  ANP/PRH-25</v>
          </cell>
          <cell r="J346">
            <v>37288</v>
          </cell>
        </row>
        <row r="353">
          <cell r="L353">
            <v>5</v>
          </cell>
        </row>
        <row r="358">
          <cell r="A358" t="str">
            <v>ICMC  Summer Meeting on Differential Equations</v>
          </cell>
          <cell r="I358">
            <v>39860</v>
          </cell>
          <cell r="J358">
            <v>39862</v>
          </cell>
          <cell r="K358" t="str">
            <v>USP São Carlos</v>
          </cell>
          <cell r="L358" t="str">
            <v>Internacional</v>
          </cell>
        </row>
        <row r="359">
          <cell r="A359" t="str">
            <v>II ENAMA </v>
          </cell>
          <cell r="I359">
            <v>40122</v>
          </cell>
          <cell r="J359">
            <v>40124</v>
          </cell>
          <cell r="K359" t="str">
            <v>UFPB</v>
          </cell>
          <cell r="L359" t="str">
            <v>Nacional</v>
          </cell>
        </row>
        <row r="360">
          <cell r="A360" t="str">
            <v>IV Bienal da Sociedade Brasileira de Matemática</v>
          </cell>
          <cell r="I360">
            <v>39720</v>
          </cell>
          <cell r="J360">
            <v>39724</v>
          </cell>
          <cell r="K360" t="str">
            <v>UEM</v>
          </cell>
          <cell r="L360" t="str">
            <v>Nacional</v>
          </cell>
        </row>
        <row r="372">
          <cell r="A372" t="str">
            <v>Uberlândio Batista Severo</v>
          </cell>
          <cell r="F372" t="str">
            <v>UFPB</v>
          </cell>
          <cell r="H372" t="str">
            <v>PPGMAT-UFCG</v>
          </cell>
          <cell r="K372">
            <v>39870</v>
          </cell>
          <cell r="L372">
            <v>39870</v>
          </cell>
        </row>
        <row r="373">
          <cell r="C373" t="str">
            <v>Participação na banca de defesa de mestrado do aluno Rawlilson de Oliveira Araújo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120</v>
          </cell>
          <cell r="G406">
            <v>30</v>
          </cell>
          <cell r="H406">
            <v>120</v>
          </cell>
          <cell r="I406">
            <v>120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200</v>
          </cell>
          <cell r="B409">
            <v>64</v>
          </cell>
          <cell r="C409">
            <v>0</v>
          </cell>
          <cell r="D409">
            <v>5</v>
          </cell>
          <cell r="E409">
            <v>779</v>
          </cell>
        </row>
      </sheetData>
      <sheetData sheetId="26">
        <row r="5">
          <cell r="L5">
            <v>1040</v>
          </cell>
        </row>
        <row r="6">
          <cell r="L6">
            <v>720</v>
          </cell>
        </row>
        <row r="8">
          <cell r="L8">
            <v>821</v>
          </cell>
        </row>
        <row r="13">
          <cell r="C13" t="str">
            <v>Michelli Karinne Barros da Silva</v>
          </cell>
          <cell r="J13" t="str">
            <v>15462941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38943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 Estatística Matemática - T 01</v>
          </cell>
          <cell r="E57">
            <v>4</v>
          </cell>
          <cell r="F57">
            <v>60</v>
          </cell>
          <cell r="I57">
            <v>9</v>
          </cell>
          <cell r="J57">
            <v>7</v>
          </cell>
          <cell r="K57">
            <v>2</v>
          </cell>
          <cell r="L57">
            <v>0</v>
          </cell>
        </row>
        <row r="58">
          <cell r="A58" t="str">
            <v>Probabilidade e Estatística (Comp. e Elétr.) - T 01</v>
          </cell>
          <cell r="E58">
            <v>4</v>
          </cell>
          <cell r="F58">
            <v>60</v>
          </cell>
          <cell r="I58">
            <v>48</v>
          </cell>
          <cell r="J58">
            <v>28</v>
          </cell>
          <cell r="K58">
            <v>6</v>
          </cell>
          <cell r="L58">
            <v>14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57</v>
          </cell>
          <cell r="J62">
            <v>35</v>
          </cell>
          <cell r="K62">
            <v>8</v>
          </cell>
          <cell r="L62">
            <v>14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Rafael Baptista de Assis</v>
          </cell>
        </row>
        <row r="80">
          <cell r="A80" t="str">
            <v>Modelos Birnbaum-Saunders generalizados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85">
          <cell r="A85" t="str">
            <v>Maura Regina do Nascimento</v>
          </cell>
        </row>
        <row r="87">
          <cell r="A87" t="str">
            <v>Modelos lineares com R</v>
          </cell>
          <cell r="J87" t="str">
            <v>Não há</v>
          </cell>
          <cell r="L87" t="str">
            <v>Desistente</v>
          </cell>
        </row>
        <row r="89">
          <cell r="A89" t="str">
            <v>Projeto Específico</v>
          </cell>
          <cell r="G89">
            <v>39560</v>
          </cell>
          <cell r="H89">
            <v>39701</v>
          </cell>
        </row>
        <row r="104">
          <cell r="L104">
            <v>40</v>
          </cell>
        </row>
        <row r="110">
          <cell r="A110" t="str">
            <v>José Iraponil Costa Lima</v>
          </cell>
        </row>
        <row r="112">
          <cell r="A112" t="str">
            <v>Diagnóstico baseado na influência local conforme para modelos de regressão Birnbaum-Sauders e senh-normal</v>
          </cell>
          <cell r="J112" t="str">
            <v>Não há</v>
          </cell>
        </row>
        <row r="114">
          <cell r="G114">
            <v>39153</v>
          </cell>
          <cell r="H114">
            <v>39703</v>
          </cell>
        </row>
        <row r="136">
          <cell r="L136">
            <v>40</v>
          </cell>
        </row>
        <row r="140">
          <cell r="A140" t="str">
            <v>Diagnóstico de Influência em Modelos de Regressão de Contornos Elípticos</v>
          </cell>
          <cell r="I140" t="str">
            <v>CNPq</v>
          </cell>
          <cell r="K140" t="str">
            <v>Concluído</v>
          </cell>
        </row>
        <row r="142">
          <cell r="A142" t="str">
            <v>Estatística</v>
          </cell>
          <cell r="H142" t="str">
            <v>Participante</v>
          </cell>
          <cell r="J142">
            <v>38993</v>
          </cell>
          <cell r="K142">
            <v>39724</v>
          </cell>
        </row>
        <row r="147">
          <cell r="A147" t="str">
            <v>Modelos Tobit</v>
          </cell>
          <cell r="I147" t="str">
            <v>Não há</v>
          </cell>
          <cell r="K147" t="str">
            <v>Em andamento</v>
          </cell>
        </row>
        <row r="149">
          <cell r="A149" t="str">
            <v>Regressão</v>
          </cell>
          <cell r="H149" t="str">
            <v>Coordenador</v>
          </cell>
          <cell r="J149">
            <v>39384</v>
          </cell>
          <cell r="K149">
            <v>39902</v>
          </cell>
        </row>
        <row r="154">
          <cell r="A154" t="str">
            <v>Modelos Birnbaum-Saunders generalizados</v>
          </cell>
          <cell r="I154" t="str">
            <v>CNPq</v>
          </cell>
          <cell r="K154" t="str">
            <v>Em andamento</v>
          </cell>
        </row>
        <row r="156">
          <cell r="A156" t="str">
            <v>Regressão</v>
          </cell>
          <cell r="H156" t="str">
            <v>Coordenador</v>
          </cell>
        </row>
        <row r="158">
          <cell r="A158">
            <v>16000</v>
          </cell>
          <cell r="D158">
            <v>8000</v>
          </cell>
          <cell r="G158">
            <v>4000</v>
          </cell>
          <cell r="J158">
            <v>4000</v>
          </cell>
        </row>
        <row r="166">
          <cell r="L166">
            <v>120</v>
          </cell>
        </row>
        <row r="196">
          <cell r="L196">
            <v>0</v>
          </cell>
        </row>
        <row r="200">
          <cell r="A200" t="str">
            <v> Barros, Michelli; Leiva, V.; A Paula, G.A. An R implementation for generalized Birnbaum-Saunders distribution. Computational Statistics &amp; Data Analysis, v.53, p. 1511-1528, 2009.</v>
          </cell>
        </row>
        <row r="201">
          <cell r="B201" t="str">
            <v>Artigo técnico ou científico publicado em periódico indexado internacionalmente</v>
          </cell>
        </row>
        <row r="247">
          <cell r="A247" t="str">
            <v>Coordenação do Programa de Verão 2009 da UAME/CCT/UFCG</v>
          </cell>
          <cell r="J247">
            <v>39640</v>
          </cell>
          <cell r="K247">
            <v>39878</v>
          </cell>
        </row>
        <row r="248">
          <cell r="B248" t="str">
            <v>Membro de comissão de evento técnico-científico ou artístico-cultural local</v>
          </cell>
        </row>
        <row r="267">
          <cell r="L267">
            <v>120</v>
          </cell>
        </row>
        <row r="271">
          <cell r="A271" t="str">
            <v>Concurso para Prof. Assistente</v>
          </cell>
          <cell r="H271" t="str">
            <v>UFCG-Campina Grande</v>
          </cell>
          <cell r="K271">
            <v>39848</v>
          </cell>
        </row>
        <row r="272">
          <cell r="B272" t="str">
            <v>Banca examinadora de concurso público para professor do ensino superior</v>
          </cell>
        </row>
        <row r="291">
          <cell r="L291">
            <v>16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Engenharia de Minas</v>
          </cell>
          <cell r="H324" t="str">
            <v>Port./UAME/017/2007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Computação</v>
          </cell>
          <cell r="H328" t="str">
            <v>Port./UAME/018/2007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Participação da comissão de elaboração do PPC do curso de Estatística</v>
          </cell>
          <cell r="J346">
            <v>39650</v>
          </cell>
        </row>
        <row r="347">
          <cell r="A347" t="str">
            <v>Parecer em processos de dispensa de disciplinas</v>
          </cell>
        </row>
        <row r="348">
          <cell r="A348" t="str">
            <v>Ministrar disciplina no curso de verão</v>
          </cell>
          <cell r="J348">
            <v>39818</v>
          </cell>
          <cell r="K348">
            <v>39864</v>
          </cell>
        </row>
        <row r="349">
          <cell r="A349" t="str">
            <v>Participação da comissão de ascensão funcional de Patrícia Batista Leal</v>
          </cell>
        </row>
        <row r="350">
          <cell r="A350" t="str">
            <v>Participação da comissão de ascensão funcional de José Lindomberg Possiano Barreiro</v>
          </cell>
        </row>
        <row r="353">
          <cell r="L353">
            <v>125</v>
          </cell>
        </row>
        <row r="372">
          <cell r="A372" t="str">
            <v>Víctor Leiva</v>
          </cell>
          <cell r="F372" t="str">
            <v>Universidade de Valparaíso_Chile</v>
          </cell>
          <cell r="H372" t="str">
            <v>PROAP-UFCG</v>
          </cell>
          <cell r="K372">
            <v>39701</v>
          </cell>
          <cell r="L372">
            <v>39704</v>
          </cell>
        </row>
        <row r="373">
          <cell r="C373" t="str">
            <v>Participação na Banca examinadora de defesa de dissertação do aluno José Iraponil Costa Lima</v>
          </cell>
        </row>
        <row r="376">
          <cell r="A376" t="str">
            <v>Patrícia Leone Espinheira</v>
          </cell>
          <cell r="F376" t="str">
            <v>UFPE</v>
          </cell>
          <cell r="H376" t="str">
            <v>CNPq -  Projeto ciclo de conferências</v>
          </cell>
          <cell r="K376">
            <v>39839</v>
          </cell>
          <cell r="L376">
            <v>39843</v>
          </cell>
        </row>
        <row r="377">
          <cell r="C377" t="str">
            <v>Proferiu palestras e interagiu com o grupo de regressão da UAME/UFCG</v>
          </cell>
        </row>
        <row r="380">
          <cell r="A380" t="str">
            <v>Raydonal Ospina Martinez</v>
          </cell>
          <cell r="F380" t="str">
            <v>UFPE</v>
          </cell>
          <cell r="H380" t="str">
            <v>CNPq – Projeto ciclo de conferências</v>
          </cell>
          <cell r="K380">
            <v>39833</v>
          </cell>
          <cell r="L380">
            <v>39843</v>
          </cell>
        </row>
        <row r="381">
          <cell r="C381" t="str">
            <v>Proferiu palestras e interagiu com o grupo de regressão da UAME/UFCG</v>
          </cell>
        </row>
        <row r="384">
          <cell r="A384" t="str">
            <v>Víctor Leiva</v>
          </cell>
          <cell r="F384" t="str">
            <v>Universidade de Valparaíso_Chile</v>
          </cell>
          <cell r="H384" t="str">
            <v>CNPq -  Projeto Universal</v>
          </cell>
          <cell r="K384">
            <v>39859</v>
          </cell>
          <cell r="L384">
            <v>39885</v>
          </cell>
        </row>
        <row r="385">
          <cell r="C385" t="str">
            <v>Proferiu palestras e deu continuidade as pesquisas desenvolvidas com a professora Michelli Barros</v>
          </cell>
        </row>
        <row r="389">
          <cell r="A389" t="str">
            <v>UFPE</v>
          </cell>
          <cell r="H389" t="str">
            <v>PROAP-UFCG</v>
          </cell>
          <cell r="K389">
            <v>39797</v>
          </cell>
          <cell r="L389">
            <v>39801</v>
          </cell>
        </row>
        <row r="390">
          <cell r="C390" t="str">
            <v>Dar continuidade as pequisas desenvolvidas com os professroes Patrícia Leone e Raydonal Ospina sobre diagnóstico de influência baseado na curvatura normal conforme.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240</v>
          </cell>
          <cell r="G406">
            <v>40</v>
          </cell>
          <cell r="H406">
            <v>40</v>
          </cell>
          <cell r="I406">
            <v>120</v>
          </cell>
          <cell r="J406">
            <v>0</v>
          </cell>
          <cell r="K406">
            <v>120</v>
          </cell>
          <cell r="L406">
            <v>16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125</v>
          </cell>
          <cell r="E409">
            <v>821</v>
          </cell>
        </row>
      </sheetData>
      <sheetData sheetId="27">
        <row r="5">
          <cell r="L5">
            <v>1040</v>
          </cell>
        </row>
        <row r="6">
          <cell r="L6">
            <v>720</v>
          </cell>
        </row>
        <row r="8">
          <cell r="L8">
            <v>990</v>
          </cell>
        </row>
        <row r="13">
          <cell r="C13" t="str">
            <v>Miriam Costa</v>
          </cell>
          <cell r="J13" t="str">
            <v>03369780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31625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07</v>
          </cell>
          <cell r="E57">
            <v>4</v>
          </cell>
          <cell r="F57">
            <v>90</v>
          </cell>
          <cell r="I57">
            <v>58</v>
          </cell>
          <cell r="J57">
            <v>30</v>
          </cell>
          <cell r="K57">
            <v>11</v>
          </cell>
          <cell r="L57">
            <v>17</v>
          </cell>
        </row>
        <row r="58">
          <cell r="A58" t="str">
            <v>Cálculo Diferencial e Integral II - T 04</v>
          </cell>
          <cell r="E58">
            <v>4</v>
          </cell>
          <cell r="F58">
            <v>90</v>
          </cell>
          <cell r="I58">
            <v>60</v>
          </cell>
          <cell r="J58">
            <v>38</v>
          </cell>
          <cell r="K58">
            <v>3</v>
          </cell>
          <cell r="L58">
            <v>19</v>
          </cell>
        </row>
        <row r="59">
          <cell r="A59" t="str">
            <v>Cálculo Diferencial e Integral II - T 06</v>
          </cell>
          <cell r="E59">
            <v>4</v>
          </cell>
          <cell r="F59">
            <v>90</v>
          </cell>
          <cell r="I59">
            <v>43</v>
          </cell>
          <cell r="J59">
            <v>18</v>
          </cell>
          <cell r="K59">
            <v>8</v>
          </cell>
          <cell r="L59">
            <v>17</v>
          </cell>
        </row>
        <row r="62">
          <cell r="E62">
            <v>12</v>
          </cell>
          <cell r="F62">
            <v>270</v>
          </cell>
          <cell r="G62">
            <v>540</v>
          </cell>
          <cell r="I62">
            <v>161</v>
          </cell>
          <cell r="J62">
            <v>86</v>
          </cell>
          <cell r="K62">
            <v>22</v>
          </cell>
          <cell r="L62">
            <v>53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Raphael T. de Alencar</v>
          </cell>
        </row>
        <row r="80">
          <cell r="A80" t="str">
            <v>Projeto de Monitoria da UAME</v>
          </cell>
        </row>
        <row r="82">
          <cell r="A82" t="str">
            <v>Monitoria</v>
          </cell>
          <cell r="G82" t="str">
            <v>08/0908</v>
          </cell>
          <cell r="H82">
            <v>39871</v>
          </cell>
        </row>
        <row r="85">
          <cell r="A85" t="str">
            <v>Carolyn Turnell</v>
          </cell>
        </row>
        <row r="87">
          <cell r="A87" t="str">
            <v>Projeto de Monitoria da UAME</v>
          </cell>
        </row>
        <row r="89">
          <cell r="A89" t="str">
            <v>Monitoria</v>
          </cell>
          <cell r="G89">
            <v>39699</v>
          </cell>
          <cell r="H89">
            <v>39871</v>
          </cell>
        </row>
        <row r="104">
          <cell r="L104">
            <v>72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UFCG</v>
          </cell>
          <cell r="F173" t="str">
            <v>AT. EXT.0040001</v>
          </cell>
          <cell r="H173" t="str">
            <v>Colaborador </v>
          </cell>
        </row>
        <row r="175">
          <cell r="E175" t="str">
            <v>Alunos e professores das redes pública e privada de ensinos fundamental e médio de CG e região</v>
          </cell>
          <cell r="I175" t="str">
            <v>UFCG</v>
          </cell>
          <cell r="K175">
            <v>2500</v>
          </cell>
        </row>
        <row r="196">
          <cell r="L196">
            <v>0</v>
          </cell>
        </row>
        <row r="247">
          <cell r="A247" t="str">
            <v>Cálculo Diferencial e Integral II</v>
          </cell>
          <cell r="J247">
            <v>40064</v>
          </cell>
          <cell r="K247">
            <v>39871</v>
          </cell>
        </row>
        <row r="248">
          <cell r="B248" t="str">
            <v>Coordenação de disciplina</v>
          </cell>
        </row>
        <row r="267">
          <cell r="L267">
            <v>36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 Comissao de Avaliação de Estágio Probatório (Prof. Marcelo)</v>
          </cell>
          <cell r="H302" t="str">
            <v>Port. 05/2007/UAME</v>
          </cell>
          <cell r="J302">
            <v>39149</v>
          </cell>
          <cell r="K302">
            <v>40245</v>
          </cell>
        </row>
        <row r="306">
          <cell r="A306" t="str">
            <v>Comissao de Avaliação de Estágio Probatório (Prof. Michelli)</v>
          </cell>
          <cell r="H306" t="str">
            <v>Port. 04/2007/UAME</v>
          </cell>
          <cell r="J306">
            <v>39149</v>
          </cell>
          <cell r="K306">
            <v>40245</v>
          </cell>
        </row>
        <row r="310">
          <cell r="A310" t="str">
            <v>Comissão de Avaliação de Progressão Funcional do Prof Jose de Arimateia Fernandes</v>
          </cell>
          <cell r="H310" t="str">
            <v>Port.34/2008/UAME</v>
          </cell>
        </row>
        <row r="314">
          <cell r="A314" t="str">
            <v>Comissão de Avaliação de Progressão Funcional do Prof. José Lindomberg Possiani Barreiro</v>
          </cell>
          <cell r="H314" t="str">
            <v>Port.21/2008/UAME</v>
          </cell>
        </row>
        <row r="318">
          <cell r="A318" t="str">
            <v>Comissão de Avaliação de Progressão Funcional da Profª Patricia Batista Leal</v>
          </cell>
          <cell r="H318" t="str">
            <v>Port. 22/2008/UAME</v>
          </cell>
        </row>
        <row r="320">
          <cell r="L320">
            <v>60</v>
          </cell>
        </row>
        <row r="324">
          <cell r="A324" t="str">
            <v>Graduação em Engenharia Mecânica</v>
          </cell>
          <cell r="H324" t="str">
            <v>Port./UAME/021/2007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Engeharia de Materiais</v>
          </cell>
          <cell r="H328" t="str">
            <v>Port./UAME/020/2007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12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270</v>
          </cell>
          <cell r="E406">
            <v>0</v>
          </cell>
          <cell r="F406">
            <v>540</v>
          </cell>
          <cell r="G406">
            <v>72</v>
          </cell>
          <cell r="H406">
            <v>0</v>
          </cell>
          <cell r="I406">
            <v>0</v>
          </cell>
          <cell r="J406">
            <v>0</v>
          </cell>
          <cell r="K406">
            <v>36</v>
          </cell>
          <cell r="L406">
            <v>0</v>
          </cell>
        </row>
        <row r="409">
          <cell r="A409">
            <v>0</v>
          </cell>
          <cell r="B409">
            <v>60</v>
          </cell>
          <cell r="C409">
            <v>12</v>
          </cell>
          <cell r="D409">
            <v>0</v>
          </cell>
          <cell r="E409">
            <v>990</v>
          </cell>
        </row>
      </sheetData>
      <sheetData sheetId="28">
        <row r="5">
          <cell r="L5">
            <v>1040</v>
          </cell>
        </row>
        <row r="6">
          <cell r="L6">
            <v>720</v>
          </cell>
        </row>
        <row r="8">
          <cell r="L8">
            <v>768</v>
          </cell>
        </row>
        <row r="13">
          <cell r="C13" t="str">
            <v>Patrícia Batista Leal</v>
          </cell>
          <cell r="J13" t="str">
            <v>2337374-0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II</v>
          </cell>
          <cell r="D15">
            <v>38707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</row>
        <row r="51">
          <cell r="L51">
            <v>100</v>
          </cell>
        </row>
        <row r="57">
          <cell r="A57" t="str">
            <v>Estatística Aplicada às Ciências Sociais I - T 01</v>
          </cell>
          <cell r="E57">
            <v>4</v>
          </cell>
          <cell r="F57">
            <v>60</v>
          </cell>
          <cell r="I57">
            <v>30</v>
          </cell>
          <cell r="J57">
            <v>14</v>
          </cell>
          <cell r="K57">
            <v>10</v>
          </cell>
          <cell r="L57">
            <v>6</v>
          </cell>
        </row>
        <row r="58">
          <cell r="A58" t="str">
            <v>Probabilidade e Estatística - T 01</v>
          </cell>
          <cell r="E58">
            <v>6</v>
          </cell>
          <cell r="F58">
            <v>90</v>
          </cell>
          <cell r="I58">
            <v>58</v>
          </cell>
          <cell r="J58">
            <v>35</v>
          </cell>
          <cell r="K58">
            <v>14</v>
          </cell>
          <cell r="L58">
            <v>9</v>
          </cell>
        </row>
        <row r="62">
          <cell r="E62">
            <v>10</v>
          </cell>
          <cell r="F62">
            <v>150</v>
          </cell>
          <cell r="G62">
            <v>300</v>
          </cell>
          <cell r="I62">
            <v>88</v>
          </cell>
          <cell r="J62">
            <v>49</v>
          </cell>
          <cell r="K62">
            <v>24</v>
          </cell>
          <cell r="L62">
            <v>15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Débora Karollyne Xavier Silva</v>
          </cell>
        </row>
        <row r="80">
          <cell r="L80" t="str">
            <v>Concluído</v>
          </cell>
        </row>
        <row r="82">
          <cell r="A82" t="str">
            <v>Monitoria</v>
          </cell>
          <cell r="G82">
            <v>39699</v>
          </cell>
          <cell r="H82">
            <v>39752</v>
          </cell>
        </row>
        <row r="104">
          <cell r="L104">
            <v>16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47">
          <cell r="A247" t="str">
            <v>Probabilidade e Estatística</v>
          </cell>
          <cell r="J247">
            <v>39699</v>
          </cell>
          <cell r="K247">
            <v>39871</v>
          </cell>
        </row>
        <row r="248">
          <cell r="B248" t="str">
            <v>Coordenação de disciplina</v>
          </cell>
        </row>
        <row r="267">
          <cell r="L267">
            <v>34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Assessoria de Ensino</v>
          </cell>
          <cell r="H302" t="str">
            <v>Port.UAME/06/2008</v>
          </cell>
          <cell r="J302">
            <v>39583</v>
          </cell>
        </row>
        <row r="306">
          <cell r="A306" t="str">
            <v>Comissão de Avaliação de Progressão Funcional do Professor Marcelo Carvalho</v>
          </cell>
          <cell r="H306" t="str">
            <v>Port.UAME/01/2009</v>
          </cell>
          <cell r="J306">
            <v>39857</v>
          </cell>
          <cell r="K306">
            <v>39872</v>
          </cell>
        </row>
        <row r="320">
          <cell r="L320">
            <v>154</v>
          </cell>
        </row>
        <row r="324">
          <cell r="A324" t="str">
            <v>Graduação em Engenharia de Produção</v>
          </cell>
          <cell r="H324" t="str">
            <v>Port./UAME/022/2007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Meteorologia</v>
          </cell>
          <cell r="H328" t="str">
            <v>Port//UAME/014/2007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4</v>
          </cell>
        </row>
        <row r="346">
          <cell r="A346" t="str">
            <v>Participação da Comissão de elaboração do PPC do Curso Estatística</v>
          </cell>
          <cell r="J346">
            <v>39650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100</v>
          </cell>
          <cell r="D406">
            <v>150</v>
          </cell>
          <cell r="E406">
            <v>0</v>
          </cell>
          <cell r="F406">
            <v>300</v>
          </cell>
          <cell r="G406">
            <v>16</v>
          </cell>
          <cell r="H406">
            <v>0</v>
          </cell>
          <cell r="I406">
            <v>0</v>
          </cell>
          <cell r="J406">
            <v>0</v>
          </cell>
          <cell r="K406">
            <v>34</v>
          </cell>
          <cell r="L406">
            <v>0</v>
          </cell>
        </row>
        <row r="409">
          <cell r="A409">
            <v>0</v>
          </cell>
          <cell r="B409">
            <v>154</v>
          </cell>
          <cell r="C409">
            <v>4</v>
          </cell>
          <cell r="D409">
            <v>10</v>
          </cell>
          <cell r="E409">
            <v>768</v>
          </cell>
        </row>
      </sheetData>
      <sheetData sheetId="29">
        <row r="5">
          <cell r="L5">
            <v>880</v>
          </cell>
        </row>
        <row r="6">
          <cell r="L6">
            <v>800</v>
          </cell>
        </row>
        <row r="8">
          <cell r="L8">
            <v>880</v>
          </cell>
        </row>
        <row r="13">
          <cell r="C13" t="str">
            <v>Rosana Marques da Silva</v>
          </cell>
          <cell r="J13" t="str">
            <v>0335560-6</v>
          </cell>
          <cell r="L13" t="str">
            <v>Ativa</v>
          </cell>
        </row>
        <row r="15">
          <cell r="A15" t="str">
            <v>Doutor</v>
          </cell>
          <cell r="B15" t="str">
            <v>Associado</v>
          </cell>
          <cell r="C15" t="str">
            <v>I</v>
          </cell>
          <cell r="D15">
            <v>30372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O Computador como Instrumento de Ensino - T 01</v>
          </cell>
          <cell r="E57">
            <v>4</v>
          </cell>
          <cell r="F57">
            <v>60</v>
          </cell>
          <cell r="I57">
            <v>14</v>
          </cell>
          <cell r="J57">
            <v>12</v>
          </cell>
          <cell r="K57">
            <v>2</v>
          </cell>
          <cell r="L57">
            <v>0</v>
          </cell>
        </row>
        <row r="62">
          <cell r="E62">
            <v>4</v>
          </cell>
          <cell r="F62">
            <v>60</v>
          </cell>
          <cell r="G62">
            <v>60</v>
          </cell>
          <cell r="I62">
            <v>14</v>
          </cell>
          <cell r="J62">
            <v>12</v>
          </cell>
          <cell r="K62">
            <v>2</v>
          </cell>
          <cell r="L62">
            <v>0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Allan Ramon Morais</v>
          </cell>
        </row>
        <row r="80">
          <cell r="A80" t="str">
            <v>O uso do computador ensino de matemática</v>
          </cell>
          <cell r="J80" t="str">
            <v>UFCG</v>
          </cell>
          <cell r="L80" t="str">
            <v>Suspenso</v>
          </cell>
        </row>
        <row r="82">
          <cell r="A82" t="str">
            <v>PROLICEN</v>
          </cell>
          <cell r="G82">
            <v>39569</v>
          </cell>
          <cell r="H82">
            <v>39812</v>
          </cell>
        </row>
        <row r="85">
          <cell r="A85" t="str">
            <v> Bruno Sérgio Vasconcelos de Araújo</v>
          </cell>
        </row>
        <row r="87">
          <cell r="A87" t="str">
            <v>Modelagem Numérica de Bacias Sedimentares</v>
          </cell>
          <cell r="J87" t="str">
            <v>ANP</v>
          </cell>
          <cell r="L87" t="str">
            <v>Em andamento</v>
          </cell>
        </row>
        <row r="89">
          <cell r="A89" t="str">
            <v>Programa de Recursos Humanos da ANP-PRH25</v>
          </cell>
          <cell r="G89">
            <v>39569</v>
          </cell>
          <cell r="H89">
            <v>40298</v>
          </cell>
        </row>
        <row r="104">
          <cell r="L104">
            <v>120</v>
          </cell>
        </row>
        <row r="136">
          <cell r="L136">
            <v>0</v>
          </cell>
        </row>
        <row r="140">
          <cell r="A140" t="str">
            <v>Modelagem Numérica de Bacias Sedimentares</v>
          </cell>
          <cell r="I140" t="str">
            <v>ANP</v>
          </cell>
          <cell r="K140" t="str">
            <v>Em andamento</v>
          </cell>
        </row>
        <row r="142">
          <cell r="A142" t="str">
            <v>Matemática aplicada</v>
          </cell>
          <cell r="H142" t="str">
            <v>Coordenador</v>
          </cell>
          <cell r="J142">
            <v>39569</v>
          </cell>
        </row>
        <row r="166">
          <cell r="L166">
            <v>30</v>
          </cell>
        </row>
        <row r="196">
          <cell r="L196">
            <v>0</v>
          </cell>
        </row>
        <row r="200">
          <cell r="A200" t="str">
            <v> Alves, André Luiz F. e  da Silva, Rosana M.. GERAÇÃO DE CENÁRIOS TRIDIMENSIONAIS DE RESERVATÓRIOS PETROLÍFEROS CANALIZADOS.  Anais da Rio Oil &amp; Gas Expo and Conference 2008, Rio de Janeiro, 2008.  </v>
          </cell>
        </row>
        <row r="201">
          <cell r="B201" t="str">
            <v>Trabalho completo publicado em anais de eventos internacionais</v>
          </cell>
        </row>
        <row r="204">
          <cell r="A204" t="str">
            <v>Alves, André L. F., da Silva, Rosana M.; Cálculo da Curva de Interseção em Superfícies Poliédricas. XXI Brazilian Symposium on Computer Graphics and Image Processing (SIBGRAPI): Workshop of Undergraduate Work,  Campo Grande/MS, 2008.</v>
          </cell>
        </row>
        <row r="205">
          <cell r="B205" t="str">
            <v>Trabalho completo publicado em anais de eventos nacionais</v>
          </cell>
        </row>
        <row r="208">
          <cell r="A208" t="str">
            <v>Araújo, Bruno S. V., da Silva, Rosana M. Tópicos em Matemática Aplicada: Modelos de Particulas,  V Congresso de Iniciação Científica da UFCG, Out./2008.</v>
          </cell>
        </row>
        <row r="209">
          <cell r="B209" t="str">
            <v>Resumo publlicado em anais de eventos locais</v>
          </cell>
        </row>
        <row r="247">
          <cell r="A247" t="str">
            <v>Programa Interdepartamental de Tecnologia em Petróleo e Gás - PRH(25)</v>
          </cell>
          <cell r="J247">
            <v>36528</v>
          </cell>
        </row>
        <row r="248">
          <cell r="B248" t="str">
            <v>Participação em equipe executora e projetos permanentes institucionais</v>
          </cell>
        </row>
        <row r="267">
          <cell r="L267">
            <v>20</v>
          </cell>
        </row>
        <row r="291">
          <cell r="L291">
            <v>0</v>
          </cell>
        </row>
        <row r="295">
          <cell r="A295" t="str">
            <v>Coordenadora de Graduação da UAME</v>
          </cell>
          <cell r="H295" t="str">
            <v>Port. R/SRH/n.283, 14/03/2008</v>
          </cell>
          <cell r="J295">
            <v>39521</v>
          </cell>
          <cell r="K295">
            <v>40249</v>
          </cell>
        </row>
        <row r="298">
          <cell r="L298">
            <v>500</v>
          </cell>
        </row>
        <row r="302">
          <cell r="A302" t="str">
            <v>Comissão de Avaliação de Estágio Probatório (Profa. Michelli)</v>
          </cell>
          <cell r="H302" t="str">
            <v>Port./04/07UAME</v>
          </cell>
          <cell r="J302">
            <v>39149</v>
          </cell>
          <cell r="K302">
            <v>40245</v>
          </cell>
        </row>
        <row r="306">
          <cell r="A306" t="str">
            <v>Comissão de Avaliação de Estágio Probatório (Prof. Marcelo)</v>
          </cell>
          <cell r="H306" t="str">
            <v>Port./05/07/UAME</v>
          </cell>
          <cell r="J306">
            <v>39149</v>
          </cell>
          <cell r="K306">
            <v>40245</v>
          </cell>
        </row>
        <row r="320">
          <cell r="L320">
            <v>30</v>
          </cell>
        </row>
        <row r="324">
          <cell r="A324" t="str">
            <v>Camara Superior de Ensino</v>
          </cell>
          <cell r="H324" t="str">
            <v>Portaria /DCCT/No. 081/2008</v>
          </cell>
          <cell r="J324">
            <v>39633</v>
          </cell>
          <cell r="K324">
            <v>40362</v>
          </cell>
        </row>
        <row r="342">
          <cell r="L342">
            <v>50</v>
          </cell>
        </row>
        <row r="346">
          <cell r="A346" t="str">
            <v>Comissão de elaboração de projeto de ensino, em conteúdos formativos</v>
          </cell>
          <cell r="J346">
            <v>39771</v>
          </cell>
          <cell r="K346">
            <v>39912</v>
          </cell>
        </row>
        <row r="353">
          <cell r="L353">
            <v>10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60</v>
          </cell>
          <cell r="E406">
            <v>0</v>
          </cell>
          <cell r="F406">
            <v>60</v>
          </cell>
          <cell r="G406">
            <v>120</v>
          </cell>
          <cell r="H406">
            <v>0</v>
          </cell>
          <cell r="I406">
            <v>30</v>
          </cell>
          <cell r="J406">
            <v>0</v>
          </cell>
          <cell r="K406">
            <v>20</v>
          </cell>
          <cell r="L406">
            <v>0</v>
          </cell>
        </row>
        <row r="409">
          <cell r="A409">
            <v>500</v>
          </cell>
          <cell r="B409">
            <v>30</v>
          </cell>
          <cell r="C409">
            <v>50</v>
          </cell>
          <cell r="D409">
            <v>10</v>
          </cell>
          <cell r="E409">
            <v>880</v>
          </cell>
        </row>
      </sheetData>
      <sheetData sheetId="30">
        <row r="5">
          <cell r="L5">
            <v>1040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Rosângela Silveira do Nascimento</v>
          </cell>
          <cell r="J13" t="str">
            <v>1240960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35671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36">
          <cell r="A36" t="str">
            <v>UFCG</v>
          </cell>
          <cell r="F36" t="str">
            <v>Estudo Individual</v>
          </cell>
          <cell r="K36" t="str">
            <v>outubro</v>
          </cell>
          <cell r="L36" t="str">
            <v>março</v>
          </cell>
        </row>
        <row r="51">
          <cell r="L51">
            <v>55</v>
          </cell>
        </row>
        <row r="57">
          <cell r="A57" t="str">
            <v>Estatística Aplicada às Ciências Sociais II -T 01</v>
          </cell>
          <cell r="E57">
            <v>4</v>
          </cell>
          <cell r="F57">
            <v>60</v>
          </cell>
          <cell r="I57">
            <v>19</v>
          </cell>
          <cell r="J57">
            <v>13</v>
          </cell>
          <cell r="K57">
            <v>5</v>
          </cell>
          <cell r="L57">
            <v>1</v>
          </cell>
        </row>
        <row r="58">
          <cell r="A58" t="str">
            <v>Introdução à Estatística Econômica - T 02</v>
          </cell>
          <cell r="E58">
            <v>4</v>
          </cell>
          <cell r="F58">
            <v>60</v>
          </cell>
          <cell r="I58">
            <v>22</v>
          </cell>
          <cell r="J58">
            <v>16</v>
          </cell>
          <cell r="K58">
            <v>3</v>
          </cell>
          <cell r="L58">
            <v>3</v>
          </cell>
        </row>
        <row r="62">
          <cell r="E62">
            <v>8</v>
          </cell>
          <cell r="F62">
            <v>120</v>
          </cell>
          <cell r="G62">
            <v>240</v>
          </cell>
          <cell r="I62">
            <v>41</v>
          </cell>
          <cell r="J62">
            <v>29</v>
          </cell>
          <cell r="K62">
            <v>8</v>
          </cell>
          <cell r="L62">
            <v>4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200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Reunião da UAME</v>
          </cell>
        </row>
        <row r="306">
          <cell r="A306" t="str">
            <v>Reunião da área de estatística</v>
          </cell>
        </row>
        <row r="310">
          <cell r="A310" t="str">
            <v>Membro da Comissão Permanente de Pessoal Docente - CPPD</v>
          </cell>
          <cell r="H310" t="str">
            <v>Port. R/090</v>
          </cell>
          <cell r="J310">
            <v>39686</v>
          </cell>
        </row>
        <row r="320">
          <cell r="L320">
            <v>86</v>
          </cell>
        </row>
        <row r="324">
          <cell r="A324" t="str">
            <v>Graduação em Engenharia de Minas</v>
          </cell>
          <cell r="H324" t="str">
            <v> portaria nº13/2008</v>
          </cell>
          <cell r="J324">
            <v>39603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 Comissão  elaboração do Projeto Pedagógico do Curso de Estatística </v>
          </cell>
          <cell r="H328" t="str">
            <v>portaria nº078/2008</v>
          </cell>
          <cell r="J328" t="str">
            <v>21/0708</v>
          </cell>
        </row>
        <row r="342">
          <cell r="L342">
            <v>14</v>
          </cell>
        </row>
        <row r="346">
          <cell r="A346" t="str">
            <v>processos de dispensa de disciplina</v>
          </cell>
        </row>
        <row r="353">
          <cell r="L353">
            <v>5</v>
          </cell>
        </row>
        <row r="406">
          <cell r="A406">
            <v>0</v>
          </cell>
          <cell r="B406">
            <v>0</v>
          </cell>
          <cell r="C406">
            <v>55</v>
          </cell>
          <cell r="D406">
            <v>120</v>
          </cell>
          <cell r="E406">
            <v>0</v>
          </cell>
          <cell r="F406">
            <v>240</v>
          </cell>
          <cell r="G406">
            <v>0</v>
          </cell>
          <cell r="H406">
            <v>0</v>
          </cell>
          <cell r="I406">
            <v>200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86</v>
          </cell>
          <cell r="C409">
            <v>14</v>
          </cell>
          <cell r="D409">
            <v>5</v>
          </cell>
          <cell r="E409">
            <v>720</v>
          </cell>
        </row>
      </sheetData>
      <sheetData sheetId="31">
        <row r="5">
          <cell r="L5">
            <v>1040</v>
          </cell>
        </row>
        <row r="6">
          <cell r="L6">
            <v>720</v>
          </cell>
        </row>
        <row r="8">
          <cell r="L8">
            <v>730</v>
          </cell>
        </row>
        <row r="13">
          <cell r="C13" t="str">
            <v>Sérgio Mota Alves</v>
          </cell>
          <cell r="J13" t="str">
            <v>3134699-1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37371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II - T 01</v>
          </cell>
          <cell r="E57">
            <v>4</v>
          </cell>
          <cell r="F57">
            <v>60</v>
          </cell>
          <cell r="I57">
            <v>7</v>
          </cell>
          <cell r="J57">
            <v>6</v>
          </cell>
          <cell r="K57">
            <v>1</v>
          </cell>
          <cell r="L57">
            <v>0</v>
          </cell>
        </row>
        <row r="58">
          <cell r="A58" t="str">
            <v>Álgebra Vetorial e Geometria Analítica - T 01</v>
          </cell>
          <cell r="E58">
            <v>4</v>
          </cell>
          <cell r="F58">
            <v>60</v>
          </cell>
          <cell r="I58">
            <v>60</v>
          </cell>
          <cell r="J58">
            <v>50</v>
          </cell>
          <cell r="K58">
            <v>8</v>
          </cell>
          <cell r="L58">
            <v>2</v>
          </cell>
        </row>
        <row r="59">
          <cell r="A59" t="str">
            <v>Álgebra Vetorial e Geometria Analítica - T 05</v>
          </cell>
          <cell r="E59">
            <v>4</v>
          </cell>
          <cell r="F59">
            <v>60</v>
          </cell>
          <cell r="I59">
            <v>50</v>
          </cell>
          <cell r="J59">
            <v>38</v>
          </cell>
          <cell r="K59">
            <v>10</v>
          </cell>
          <cell r="L59">
            <v>2</v>
          </cell>
        </row>
        <row r="62">
          <cell r="E62">
            <v>12</v>
          </cell>
          <cell r="F62">
            <v>180</v>
          </cell>
          <cell r="G62">
            <v>180</v>
          </cell>
          <cell r="I62">
            <v>117</v>
          </cell>
          <cell r="J62">
            <v>94</v>
          </cell>
          <cell r="K62">
            <v>19</v>
          </cell>
          <cell r="L62">
            <v>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Julio Cezar</v>
          </cell>
        </row>
        <row r="80">
          <cell r="A80" t="str">
            <v>Introdução a Álgebra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39264</v>
          </cell>
        </row>
        <row r="104">
          <cell r="L104">
            <v>40</v>
          </cell>
        </row>
        <row r="110">
          <cell r="A110" t="str">
            <v>Rivaldo do Nascimento Junior</v>
          </cell>
        </row>
        <row r="112">
          <cell r="A112" t="str">
            <v>Matrizes Triangulares em Blocos</v>
          </cell>
          <cell r="J112" t="str">
            <v>Não há</v>
          </cell>
        </row>
        <row r="114">
          <cell r="G114">
            <v>39142</v>
          </cell>
        </row>
        <row r="117">
          <cell r="A117" t="str">
            <v>Suene Ferreira Campos</v>
          </cell>
        </row>
        <row r="119">
          <cell r="A119" t="str">
            <v>O Teorema Sobre o Produto Tensorial em Característica Positiva</v>
          </cell>
          <cell r="J119" t="str">
            <v>CNPq</v>
          </cell>
        </row>
        <row r="121">
          <cell r="G121">
            <v>39142</v>
          </cell>
          <cell r="H121">
            <v>39800</v>
          </cell>
        </row>
        <row r="124">
          <cell r="A124" t="str">
            <v>Carlos David Lobão</v>
          </cell>
        </row>
        <row r="126">
          <cell r="A126" t="str">
            <v>A Dimensão de Gelfand-Kirillov e Algumas Aplicações à PI-teorias</v>
          </cell>
          <cell r="J126" t="str">
            <v>Não há</v>
          </cell>
        </row>
        <row r="128">
          <cell r="G128">
            <v>39508</v>
          </cell>
        </row>
        <row r="136">
          <cell r="L136">
            <v>180</v>
          </cell>
        </row>
        <row r="140">
          <cell r="A140" t="str">
            <v>Dimensão de Gelfand-Kirillov</v>
          </cell>
          <cell r="K140" t="str">
            <v>Em andamento</v>
          </cell>
        </row>
        <row r="142">
          <cell r="A142" t="str">
            <v>Álgebras com Identidades Polinomiais</v>
          </cell>
          <cell r="H142" t="str">
            <v>Coordenador</v>
          </cell>
          <cell r="J142">
            <v>39264</v>
          </cell>
        </row>
        <row r="147">
          <cell r="A147" t="str">
            <v>Polinômios Centrais Graduados para Matrizes sobre Corpos Infinitos</v>
          </cell>
          <cell r="K147" t="str">
            <v>Concluído</v>
          </cell>
        </row>
        <row r="149">
          <cell r="A149" t="str">
            <v>Álgebras com Identidades Polinomiais</v>
          </cell>
          <cell r="H149" t="str">
            <v>Coordenador</v>
          </cell>
          <cell r="J149">
            <v>39508</v>
          </cell>
        </row>
        <row r="154">
          <cell r="A154" t="str">
            <v>Identidades e Polinômios Centrais Graduados para Matrizes Triangulares em Blocos</v>
          </cell>
          <cell r="K154" t="str">
            <v>Em andamento</v>
          </cell>
        </row>
        <row r="156">
          <cell r="A156" t="str">
            <v>Álgebras com Identidades Polinomiais</v>
          </cell>
          <cell r="H156" t="str">
            <v>Coordenador</v>
          </cell>
          <cell r="J156">
            <v>39489</v>
          </cell>
        </row>
        <row r="166">
          <cell r="L166">
            <v>150</v>
          </cell>
        </row>
        <row r="196">
          <cell r="L196">
            <v>0</v>
          </cell>
        </row>
        <row r="200">
          <cell r="A200" t="str">
            <v>da Silva, J. C., Alves, S. M.; Tópicos especiais de álgebra, V Congresso de Iniciação Científica da UFCG, Out./2008.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28">
          <cell r="A328" t="str">
            <v>Pós-Graduação em Matemática</v>
          </cell>
          <cell r="H328" t="str">
            <v> Port./UAME/01/2007</v>
          </cell>
          <cell r="J328">
            <v>39120</v>
          </cell>
        </row>
        <row r="329">
          <cell r="B329" t="str">
            <v>Participação em Colegiado de Curso como membro suplente</v>
          </cell>
        </row>
        <row r="342">
          <cell r="L342">
            <v>0</v>
          </cell>
        </row>
        <row r="346">
          <cell r="A346" t="str">
            <v>Assembléias Departamentais</v>
          </cell>
        </row>
        <row r="353">
          <cell r="L353">
            <v>0</v>
          </cell>
        </row>
        <row r="372">
          <cell r="A372" t="str">
            <v>Marcelo Fidéllis</v>
          </cell>
          <cell r="F372" t="str">
            <v>UFMG</v>
          </cell>
          <cell r="H372" t="str">
            <v>PPGMAT-UFCG</v>
          </cell>
          <cell r="K372">
            <v>39799</v>
          </cell>
          <cell r="L372">
            <v>39800</v>
          </cell>
        </row>
        <row r="373">
          <cell r="C373" t="str">
            <v>Participação na banca de defesa de dissertação da aluna Suene Ferreira.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180</v>
          </cell>
          <cell r="G406">
            <v>40</v>
          </cell>
          <cell r="H406">
            <v>180</v>
          </cell>
          <cell r="I406">
            <v>150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730</v>
          </cell>
        </row>
      </sheetData>
      <sheetData sheetId="32">
        <row r="5">
          <cell r="L5">
            <v>240</v>
          </cell>
        </row>
        <row r="6">
          <cell r="L6">
            <v>160</v>
          </cell>
        </row>
        <row r="8">
          <cell r="L8">
            <v>238</v>
          </cell>
        </row>
        <row r="13">
          <cell r="C13" t="str">
            <v>Severino Horácio da Silva</v>
          </cell>
          <cell r="J13" t="str">
            <v>3318305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</v>
          </cell>
          <cell r="D15">
            <v>39833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Introdução à Análise Real (Verão/2009)</v>
          </cell>
          <cell r="E57">
            <v>1.5</v>
          </cell>
          <cell r="F57">
            <v>23</v>
          </cell>
        </row>
        <row r="62">
          <cell r="E62">
            <v>1.5</v>
          </cell>
          <cell r="F62">
            <v>23</v>
          </cell>
          <cell r="G62">
            <v>22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1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40">
          <cell r="A140" t="str">
            <v>Variedades Invariantes para o caso de tricotomia exponencial</v>
          </cell>
          <cell r="I140" t="str">
            <v>Não há</v>
          </cell>
          <cell r="K140" t="str">
            <v>Em andamento</v>
          </cell>
        </row>
        <row r="142">
          <cell r="A142" t="str">
            <v>Sistemas Dinâmicos</v>
          </cell>
          <cell r="H142" t="str">
            <v>Coordenador</v>
          </cell>
          <cell r="J142">
            <v>39833</v>
          </cell>
        </row>
        <row r="147">
          <cell r="A147" t="str">
            <v>Dinâmica Neural</v>
          </cell>
          <cell r="I147" t="str">
            <v>Não há</v>
          </cell>
          <cell r="K147" t="str">
            <v>Em andamento</v>
          </cell>
        </row>
        <row r="149">
          <cell r="A149" t="str">
            <v>Equações de Evolução</v>
          </cell>
          <cell r="H149" t="str">
            <v>Coordenador</v>
          </cell>
          <cell r="J149">
            <v>39833</v>
          </cell>
        </row>
        <row r="154">
          <cell r="A154" t="str">
            <v> Continuidade de Atratores Globais para equações de evolução não local</v>
          </cell>
          <cell r="I154" t="str">
            <v>Não há</v>
          </cell>
          <cell r="K154" t="str">
            <v>Em andamento</v>
          </cell>
        </row>
        <row r="156">
          <cell r="A156" t="str">
            <v>Equações de Evolução</v>
          </cell>
          <cell r="H156" t="str">
            <v>Participante</v>
          </cell>
          <cell r="J156">
            <v>39548</v>
          </cell>
        </row>
        <row r="166">
          <cell r="L166">
            <v>140</v>
          </cell>
        </row>
        <row r="196">
          <cell r="L196">
            <v>0</v>
          </cell>
        </row>
        <row r="204">
          <cell r="A204" t="str">
            <v>S. H. Silva; Global Attractors for Neural Fields; Book of Abstracts of the ICMC Summer Meeting on Differential Equations;  São Carlos,16- 18/02/09, (2009).</v>
          </cell>
        </row>
        <row r="205">
          <cell r="B205" t="str">
            <v>Resumo publicado em anais de eventos internacionais</v>
          </cell>
        </row>
        <row r="208">
          <cell r="A208" t="str">
            <v>S. H. Silva; Existence of Global Attractors for Neural Fields in an Unbounded Domain, II ENAMA, João Pessoa, 2008.</v>
          </cell>
        </row>
        <row r="209">
          <cell r="B209" t="str">
            <v>Trabalho apresentado em evento</v>
          </cell>
        </row>
        <row r="247">
          <cell r="A247" t="str">
            <v>Membro da Comissão Organizadora do Programa de Verão 2009 da UAME/CCT/UFCG</v>
          </cell>
          <cell r="J247">
            <v>39467</v>
          </cell>
          <cell r="K247">
            <v>39842</v>
          </cell>
        </row>
        <row r="267">
          <cell r="L267">
            <v>15</v>
          </cell>
        </row>
        <row r="291">
          <cell r="L291">
            <v>0</v>
          </cell>
        </row>
        <row r="298">
          <cell r="L298">
            <v>0</v>
          </cell>
        </row>
        <row r="302">
          <cell r="A302" t="str">
            <v>Membro da Comissão Permanente de Pessoal Docente - CPPD</v>
          </cell>
          <cell r="H302" t="str">
            <v>Port. R/067/08</v>
          </cell>
          <cell r="J302">
            <v>39602</v>
          </cell>
        </row>
        <row r="320">
          <cell r="L320">
            <v>15</v>
          </cell>
        </row>
        <row r="342">
          <cell r="L342">
            <v>0</v>
          </cell>
        </row>
        <row r="346">
          <cell r="A346" t="str">
            <v>Ministrar disciplina no curso de verão</v>
          </cell>
          <cell r="J346">
            <v>39818</v>
          </cell>
          <cell r="K346">
            <v>39842</v>
          </cell>
        </row>
        <row r="353">
          <cell r="L353">
            <v>23</v>
          </cell>
        </row>
        <row r="358">
          <cell r="A358" t="str">
            <v>ICMC  Summer Meeting on Differential Equations;  São Carlos.</v>
          </cell>
          <cell r="I358">
            <v>39860</v>
          </cell>
          <cell r="J358">
            <v>39862</v>
          </cell>
          <cell r="K358" t="str">
            <v>USP</v>
          </cell>
          <cell r="L358" t="str">
            <v>Internacional</v>
          </cell>
        </row>
        <row r="359">
          <cell r="A359" t="str">
            <v>II ENAMA</v>
          </cell>
          <cell r="I359">
            <v>39757</v>
          </cell>
          <cell r="J359">
            <v>39759</v>
          </cell>
          <cell r="K359" t="str">
            <v>UFPB</v>
          </cell>
          <cell r="L359" t="str">
            <v>Nacional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23</v>
          </cell>
          <cell r="E406">
            <v>0</v>
          </cell>
          <cell r="F406">
            <v>22</v>
          </cell>
          <cell r="G406">
            <v>0</v>
          </cell>
          <cell r="H406">
            <v>0</v>
          </cell>
          <cell r="I406">
            <v>140</v>
          </cell>
          <cell r="J406">
            <v>0</v>
          </cell>
          <cell r="K406">
            <v>15</v>
          </cell>
          <cell r="L406">
            <v>0</v>
          </cell>
        </row>
        <row r="409">
          <cell r="A409">
            <v>0</v>
          </cell>
          <cell r="B409">
            <v>15</v>
          </cell>
          <cell r="C409">
            <v>0</v>
          </cell>
          <cell r="D409">
            <v>23</v>
          </cell>
          <cell r="E409">
            <v>238</v>
          </cell>
        </row>
      </sheetData>
      <sheetData sheetId="33">
        <row r="5">
          <cell r="L5">
            <v>1040</v>
          </cell>
        </row>
        <row r="6">
          <cell r="L6">
            <v>720</v>
          </cell>
        </row>
        <row r="8">
          <cell r="L8">
            <v>750</v>
          </cell>
        </row>
        <row r="13">
          <cell r="C13" t="str">
            <v>Vandik Estevam Barbosa</v>
          </cell>
          <cell r="J13" t="str">
            <v>0330796-2</v>
          </cell>
          <cell r="L13" t="str">
            <v>Ativa</v>
          </cell>
        </row>
        <row r="15">
          <cell r="A15" t="str">
            <v>Mestre</v>
          </cell>
          <cell r="B15" t="str">
            <v>Adjunto</v>
          </cell>
          <cell r="C15" t="str">
            <v>IV</v>
          </cell>
          <cell r="D15">
            <v>28369</v>
          </cell>
          <cell r="E15" t="str">
            <v>Contrato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(Novo) - T 01</v>
          </cell>
          <cell r="E57">
            <v>4</v>
          </cell>
          <cell r="F57">
            <v>60</v>
          </cell>
          <cell r="I57">
            <v>43</v>
          </cell>
          <cell r="J57">
            <v>9</v>
          </cell>
          <cell r="K57">
            <v>14</v>
          </cell>
          <cell r="L57">
            <v>20</v>
          </cell>
        </row>
        <row r="58">
          <cell r="A58" t="str">
            <v>Equações Diferenciais (Eng. Elétrica) - T 01</v>
          </cell>
          <cell r="E58">
            <v>4</v>
          </cell>
          <cell r="F58">
            <v>60</v>
          </cell>
          <cell r="I58">
            <v>58</v>
          </cell>
          <cell r="J58">
            <v>22</v>
          </cell>
          <cell r="K58">
            <v>10</v>
          </cell>
          <cell r="L58">
            <v>26</v>
          </cell>
        </row>
        <row r="59">
          <cell r="A59" t="str">
            <v>Equações Diferenciais Lineares - T 03</v>
          </cell>
          <cell r="E59">
            <v>4</v>
          </cell>
          <cell r="F59">
            <v>60</v>
          </cell>
          <cell r="I59">
            <v>37</v>
          </cell>
          <cell r="J59">
            <v>15</v>
          </cell>
          <cell r="K59">
            <v>11</v>
          </cell>
          <cell r="L59">
            <v>11</v>
          </cell>
        </row>
        <row r="62">
          <cell r="E62">
            <v>12</v>
          </cell>
          <cell r="F62">
            <v>180</v>
          </cell>
          <cell r="G62">
            <v>270</v>
          </cell>
          <cell r="I62">
            <v>138</v>
          </cell>
          <cell r="J62">
            <v>46</v>
          </cell>
          <cell r="K62">
            <v>35</v>
          </cell>
          <cell r="L62">
            <v>57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71">
          <cell r="A171" t="str">
            <v>Olimpíada Campinense de Matemática</v>
          </cell>
          <cell r="I171" t="str">
            <v>Permanente</v>
          </cell>
          <cell r="K171" t="str">
            <v>Em andamento</v>
          </cell>
        </row>
        <row r="173">
          <cell r="A173" t="str">
            <v>Ensino</v>
          </cell>
          <cell r="D173" t="str">
            <v>Não há</v>
          </cell>
          <cell r="F173" t="str">
            <v>ATIV. EXT. </v>
          </cell>
          <cell r="H173" t="str">
            <v>Colaborador </v>
          </cell>
        </row>
        <row r="180">
          <cell r="A180" t="str">
            <v>Olimpíada Brasileira de Matemática das Escolas Públicas</v>
          </cell>
          <cell r="I180" t="str">
            <v>Permanente</v>
          </cell>
          <cell r="K180" t="str">
            <v>Em andamento</v>
          </cell>
        </row>
        <row r="182">
          <cell r="A182" t="str">
            <v>Ensino</v>
          </cell>
          <cell r="H182" t="str">
            <v>Colaborador </v>
          </cell>
        </row>
        <row r="184">
          <cell r="E184" t="str">
            <v>Alunos dos ensino fundamental e médio das escolas públicas do estado da Paraíba</v>
          </cell>
          <cell r="I184" t="str">
            <v>Escolas públicas do estado e UFCG</v>
          </cell>
          <cell r="K184">
            <v>25000</v>
          </cell>
        </row>
        <row r="196">
          <cell r="L196">
            <v>80</v>
          </cell>
        </row>
        <row r="247">
          <cell r="A247" t="str">
            <v>Equações Diferenciais Lineares</v>
          </cell>
          <cell r="J247">
            <v>39699</v>
          </cell>
          <cell r="K247">
            <v>39871</v>
          </cell>
        </row>
        <row r="248">
          <cell r="B248" t="str">
            <v>Coordenação de disciplina</v>
          </cell>
        </row>
        <row r="267">
          <cell r="L267">
            <v>30</v>
          </cell>
        </row>
        <row r="271">
          <cell r="A271" t="str">
            <v>Comissão de ascensão funcional para avaliar o prof. Arimatéia</v>
          </cell>
          <cell r="H271" t="str">
            <v>UAME PORTARIA 34/2008</v>
          </cell>
        </row>
        <row r="274">
          <cell r="A274" t="str">
            <v>Comissão de ascensão funcional para avaliar o prof. Marcelo</v>
          </cell>
          <cell r="H274" t="str">
            <v>UAME PORTARIA 01/2009</v>
          </cell>
        </row>
        <row r="291">
          <cell r="L291">
            <v>28</v>
          </cell>
        </row>
        <row r="298">
          <cell r="L298">
            <v>0</v>
          </cell>
        </row>
        <row r="320">
          <cell r="L320">
            <v>0</v>
          </cell>
        </row>
        <row r="324">
          <cell r="A324" t="str">
            <v>Graduação em Administração</v>
          </cell>
          <cell r="H324" t="str">
            <v>Port./UAME/019/2007</v>
          </cell>
          <cell r="J324">
            <v>39198</v>
          </cell>
        </row>
        <row r="325">
          <cell r="B325" t="str">
            <v>Participação em Colegiado de Curso como membro titular, exceto membro nato</v>
          </cell>
        </row>
        <row r="328">
          <cell r="A328" t="str">
            <v>Graduação em Matemática</v>
          </cell>
          <cell r="H328" t="str">
            <v>Port/UAME/007/2007</v>
          </cell>
          <cell r="J328">
            <v>39198</v>
          </cell>
        </row>
        <row r="329">
          <cell r="B329" t="str">
            <v>Participação em Colegiado de Curso como membro suplente</v>
          </cell>
        </row>
        <row r="342">
          <cell r="L342">
            <v>10</v>
          </cell>
        </row>
        <row r="346">
          <cell r="A346" t="str">
            <v>PROCESSOS RELATADOS: 3 </v>
          </cell>
        </row>
        <row r="348">
          <cell r="A348" t="str">
            <v>Minicurso: Nivelamento para ingresso em curso de pós-graduação </v>
          </cell>
          <cell r="J348">
            <v>39818</v>
          </cell>
          <cell r="K348">
            <v>39829</v>
          </cell>
        </row>
        <row r="349">
          <cell r="A349" t="str">
            <v>Reunião da UAME</v>
          </cell>
        </row>
        <row r="350">
          <cell r="A350" t="str">
            <v>Aplicação das provas das etapas primeira e segunda do Vestibular 2009 da UFCG</v>
          </cell>
          <cell r="K350">
            <v>39637</v>
          </cell>
        </row>
        <row r="351">
          <cell r="A351" t="str">
            <v>Revisão da parte matemática da tese de Doutorado em Engenharia Elétrica de Alfranque </v>
          </cell>
        </row>
        <row r="353">
          <cell r="L353">
            <v>152</v>
          </cell>
        </row>
        <row r="358">
          <cell r="A358" t="str">
            <v>Semana de matemática da FAFOPAI</v>
          </cell>
          <cell r="I358">
            <v>39730</v>
          </cell>
          <cell r="J358">
            <v>39732</v>
          </cell>
          <cell r="K358" t="str">
            <v>AEDAI</v>
          </cell>
          <cell r="L358" t="str">
            <v>Regional</v>
          </cell>
        </row>
        <row r="365">
          <cell r="A365" t="str">
            <v>Minicurso: Introdução a Matemática Financeira (09/10/08 A 11/10/08)</v>
          </cell>
          <cell r="I365" t="str">
            <v>FAFOPAI</v>
          </cell>
          <cell r="L365">
            <v>39730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180</v>
          </cell>
          <cell r="E406">
            <v>0</v>
          </cell>
          <cell r="F406">
            <v>270</v>
          </cell>
          <cell r="G406">
            <v>0</v>
          </cell>
          <cell r="H406">
            <v>0</v>
          </cell>
          <cell r="I406">
            <v>0</v>
          </cell>
          <cell r="J406">
            <v>80</v>
          </cell>
          <cell r="K406">
            <v>30</v>
          </cell>
          <cell r="L406">
            <v>28</v>
          </cell>
        </row>
        <row r="409">
          <cell r="A409">
            <v>0</v>
          </cell>
          <cell r="B409">
            <v>0</v>
          </cell>
          <cell r="C409">
            <v>10</v>
          </cell>
          <cell r="D409">
            <v>152</v>
          </cell>
          <cell r="E409">
            <v>750</v>
          </cell>
        </row>
      </sheetData>
      <sheetData sheetId="34">
        <row r="5">
          <cell r="L5">
            <v>1040</v>
          </cell>
        </row>
        <row r="6">
          <cell r="L6">
            <v>720</v>
          </cell>
        </row>
        <row r="8">
          <cell r="L8">
            <v>720</v>
          </cell>
        </row>
        <row r="13">
          <cell r="C13" t="str">
            <v>Vanio Fragoso de Melo</v>
          </cell>
          <cell r="J13" t="str">
            <v>11964764</v>
          </cell>
          <cell r="L13" t="str">
            <v>Ativa</v>
          </cell>
        </row>
        <row r="15">
          <cell r="A15" t="str">
            <v>Doutor</v>
          </cell>
          <cell r="B15" t="str">
            <v>Adjunto</v>
          </cell>
          <cell r="C15" t="str">
            <v>II</v>
          </cell>
          <cell r="D15">
            <v>35172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do Quadro Efetivo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Fundamentos de Matemática Elementar II - T 01</v>
          </cell>
          <cell r="E57">
            <v>4</v>
          </cell>
          <cell r="F57">
            <v>60</v>
          </cell>
          <cell r="I57">
            <v>8</v>
          </cell>
          <cell r="J57">
            <v>4</v>
          </cell>
          <cell r="K57">
            <v>0</v>
          </cell>
          <cell r="L57">
            <v>4</v>
          </cell>
        </row>
        <row r="58">
          <cell r="A58" t="str">
            <v>Fundamentos de Matemática Elementar II - T 02</v>
          </cell>
          <cell r="E58">
            <v>4</v>
          </cell>
          <cell r="F58">
            <v>60</v>
          </cell>
          <cell r="I58">
            <v>18</v>
          </cell>
          <cell r="J58">
            <v>9</v>
          </cell>
          <cell r="K58">
            <v>6</v>
          </cell>
          <cell r="L58">
            <v>3</v>
          </cell>
        </row>
        <row r="62">
          <cell r="E62">
            <v>8</v>
          </cell>
          <cell r="F62">
            <v>120</v>
          </cell>
          <cell r="G62">
            <v>210</v>
          </cell>
          <cell r="I62">
            <v>26</v>
          </cell>
          <cell r="J62">
            <v>13</v>
          </cell>
          <cell r="K62">
            <v>6</v>
          </cell>
          <cell r="L62">
            <v>7</v>
          </cell>
          <cell r="O62">
            <v>2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Bruno Fontes de Sousa</v>
          </cell>
        </row>
        <row r="80">
          <cell r="A80" t="str">
            <v>Análise Geométrica e Geometria Diferencial Global das Superfícies</v>
          </cell>
          <cell r="J80" t="str">
            <v>CNPq</v>
          </cell>
          <cell r="L80" t="str">
            <v>Em andamento</v>
          </cell>
        </row>
        <row r="82">
          <cell r="A82" t="str">
            <v>PIBIC</v>
          </cell>
          <cell r="G82">
            <v>39661</v>
          </cell>
          <cell r="H82">
            <v>40025</v>
          </cell>
        </row>
        <row r="85">
          <cell r="A85" t="str">
            <v>Karina </v>
          </cell>
        </row>
        <row r="87">
          <cell r="A87" t="str">
            <v>Uso do Computador no Ensino de Matemática</v>
          </cell>
          <cell r="J87" t="str">
            <v>UFCG</v>
          </cell>
          <cell r="L87" t="str">
            <v>Concluído</v>
          </cell>
        </row>
        <row r="89">
          <cell r="A89" t="str">
            <v>PROLICEN</v>
          </cell>
          <cell r="H89">
            <v>39804</v>
          </cell>
        </row>
        <row r="104">
          <cell r="L104">
            <v>120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00">
          <cell r="A200" t="str">
            <v>Sousa, B. F., de Melo, V. F.; Geometria diferencial local e global das superfícies, V Congresso de Iniciação Científica da UFCG, Out./2009.</v>
          </cell>
        </row>
        <row r="201">
          <cell r="B201" t="str">
            <v>Trabalho apresentado em evento</v>
          </cell>
        </row>
        <row r="267">
          <cell r="L267">
            <v>0</v>
          </cell>
        </row>
        <row r="291">
          <cell r="L291">
            <v>0</v>
          </cell>
        </row>
        <row r="295">
          <cell r="A295" t="str">
            <v>Coordenador de Pesquisa e Extensão da UAME/CCT/UFCG</v>
          </cell>
          <cell r="H295" t="str">
            <v>Port./R/SRH/Nº 287/2008</v>
          </cell>
          <cell r="J295">
            <v>39520</v>
          </cell>
          <cell r="K295">
            <v>40249</v>
          </cell>
        </row>
        <row r="298">
          <cell r="L298">
            <v>240</v>
          </cell>
        </row>
        <row r="302">
          <cell r="A302" t="str">
            <v>Comissão de Avaliação de Estágio Probatório do Prof. Jesualdo</v>
          </cell>
          <cell r="H302" t="str">
            <v>Port./UAME/008/2006</v>
          </cell>
          <cell r="J302">
            <v>38947</v>
          </cell>
          <cell r="K302">
            <v>40042</v>
          </cell>
        </row>
        <row r="306">
          <cell r="A306" t="str">
            <v>Comissão de Avaliação de Estágio Probatório do Prof. Henrique </v>
          </cell>
          <cell r="H306" t="str">
            <v>CCT/UFCG/Nº 25/08</v>
          </cell>
          <cell r="J306">
            <v>39744</v>
          </cell>
          <cell r="K306">
            <v>40291</v>
          </cell>
        </row>
        <row r="310">
          <cell r="A310" t="str">
            <v>Comissão de Elaboração do Regimento Interno da UAME</v>
          </cell>
          <cell r="H310" t="str">
            <v>CCT/UFCG/Nº 18/08</v>
          </cell>
          <cell r="J310">
            <v>39672</v>
          </cell>
          <cell r="K310">
            <v>39733</v>
          </cell>
        </row>
        <row r="314">
          <cell r="A314" t="str">
            <v>Comissão de Avaliação de Estágio Probatório do Prof. Ângelo</v>
          </cell>
          <cell r="H314" t="str">
            <v>CCT/UFCG/Nº 23/08</v>
          </cell>
          <cell r="J314">
            <v>39731</v>
          </cell>
          <cell r="K314">
            <v>40826</v>
          </cell>
        </row>
        <row r="320">
          <cell r="L320">
            <v>26</v>
          </cell>
        </row>
        <row r="324">
          <cell r="A324" t="str">
            <v>Membro da Câmara Superior de Pesquisa e Extensão</v>
          </cell>
          <cell r="H324" t="str">
            <v>DCCT/Nº 082/2008</v>
          </cell>
          <cell r="J324">
            <v>39603</v>
          </cell>
        </row>
        <row r="325">
          <cell r="B325" t="str">
            <v>Participação em conselhos superiores como membro titular, exceto membro nato</v>
          </cell>
        </row>
        <row r="342">
          <cell r="L342">
            <v>4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120</v>
          </cell>
          <cell r="E406">
            <v>0</v>
          </cell>
          <cell r="F406">
            <v>210</v>
          </cell>
          <cell r="G406">
            <v>120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240</v>
          </cell>
          <cell r="B409">
            <v>26</v>
          </cell>
          <cell r="C409">
            <v>4</v>
          </cell>
          <cell r="D409">
            <v>0</v>
          </cell>
          <cell r="E409">
            <v>720</v>
          </cell>
        </row>
      </sheetData>
      <sheetData sheetId="35">
        <row r="5">
          <cell r="L5">
            <v>1040</v>
          </cell>
        </row>
        <row r="6">
          <cell r="L6">
            <v>720</v>
          </cell>
        </row>
        <row r="8">
          <cell r="L8">
            <v>420</v>
          </cell>
        </row>
        <row r="13">
          <cell r="C13" t="str">
            <v>Areli Mesquita da Silva</v>
          </cell>
          <cell r="J13" t="str">
            <v>1580167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39324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Estatística Descritiva - T 01</v>
          </cell>
          <cell r="E57">
            <v>4</v>
          </cell>
          <cell r="F57">
            <v>60</v>
          </cell>
          <cell r="I57">
            <v>24</v>
          </cell>
          <cell r="J57">
            <v>14</v>
          </cell>
          <cell r="K57">
            <v>3</v>
          </cell>
          <cell r="L57">
            <v>7</v>
          </cell>
        </row>
        <row r="58">
          <cell r="A58" t="str">
            <v>Introdução à Estatística Econômica - T 01</v>
          </cell>
          <cell r="E58">
            <v>4</v>
          </cell>
          <cell r="F58">
            <v>60</v>
          </cell>
          <cell r="I58">
            <v>42</v>
          </cell>
          <cell r="J58">
            <v>19</v>
          </cell>
          <cell r="K58">
            <v>5</v>
          </cell>
          <cell r="L58">
            <v>18</v>
          </cell>
        </row>
        <row r="59">
          <cell r="A59" t="str">
            <v>Probabilidade e Estatística - T 02</v>
          </cell>
          <cell r="E59">
            <v>6</v>
          </cell>
          <cell r="F59">
            <v>90</v>
          </cell>
          <cell r="I59">
            <v>52</v>
          </cell>
          <cell r="J59">
            <v>31</v>
          </cell>
          <cell r="K59">
            <v>2</v>
          </cell>
          <cell r="L59">
            <v>19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118</v>
          </cell>
          <cell r="J62">
            <v>64</v>
          </cell>
          <cell r="K62">
            <v>10</v>
          </cell>
          <cell r="L62">
            <v>44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420</v>
          </cell>
        </row>
      </sheetData>
      <sheetData sheetId="36">
        <row r="5">
          <cell r="L5">
            <v>1000</v>
          </cell>
        </row>
        <row r="6">
          <cell r="L6">
            <v>720</v>
          </cell>
        </row>
        <row r="8">
          <cell r="L8">
            <v>600</v>
          </cell>
        </row>
        <row r="13">
          <cell r="C13" t="str">
            <v>Fernanda Clara de França Silva</v>
          </cell>
          <cell r="J13" t="str">
            <v>1614847-7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39663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39872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Vetorial e Geometria Analítica - T 04</v>
          </cell>
          <cell r="E57">
            <v>4</v>
          </cell>
          <cell r="F57">
            <v>60</v>
          </cell>
          <cell r="I57">
            <v>61</v>
          </cell>
          <cell r="J57">
            <v>36</v>
          </cell>
          <cell r="K57">
            <v>16</v>
          </cell>
          <cell r="L57">
            <v>9</v>
          </cell>
        </row>
        <row r="58">
          <cell r="A58" t="str">
            <v>Álgebra Vetorial e Geometria Analítica - T 07</v>
          </cell>
          <cell r="E58">
            <v>4</v>
          </cell>
          <cell r="F58">
            <v>60</v>
          </cell>
          <cell r="I58">
            <v>54</v>
          </cell>
          <cell r="J58">
            <v>20</v>
          </cell>
          <cell r="K58">
            <v>21</v>
          </cell>
          <cell r="L58">
            <v>13</v>
          </cell>
        </row>
        <row r="59">
          <cell r="A59" t="str">
            <v>Matemática Aplicada à Administração II - T 01</v>
          </cell>
          <cell r="E59">
            <v>4</v>
          </cell>
          <cell r="F59">
            <v>60</v>
          </cell>
          <cell r="I59">
            <v>35</v>
          </cell>
          <cell r="J59">
            <v>34</v>
          </cell>
          <cell r="K59">
            <v>0</v>
          </cell>
          <cell r="L59">
            <v>1</v>
          </cell>
        </row>
        <row r="60">
          <cell r="A60" t="str">
            <v>Métodos Quantitativos I - T 01</v>
          </cell>
          <cell r="E60">
            <v>4</v>
          </cell>
          <cell r="F60">
            <v>60</v>
          </cell>
          <cell r="I60">
            <v>52</v>
          </cell>
          <cell r="J60">
            <v>21</v>
          </cell>
          <cell r="K60">
            <v>25</v>
          </cell>
          <cell r="L60">
            <v>6</v>
          </cell>
        </row>
        <row r="62">
          <cell r="E62">
            <v>16</v>
          </cell>
          <cell r="F62">
            <v>240</v>
          </cell>
          <cell r="G62">
            <v>360</v>
          </cell>
          <cell r="I62">
            <v>202</v>
          </cell>
          <cell r="J62">
            <v>111</v>
          </cell>
          <cell r="K62">
            <v>62</v>
          </cell>
          <cell r="L62">
            <v>29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Téssio Rogério Nóbrega Borja de Melo</v>
          </cell>
        </row>
        <row r="80">
          <cell r="A80" t="str">
            <v>Melhoria do Ensino de Graduação na UAME-CCT/UFCG</v>
          </cell>
          <cell r="J80" t="str">
            <v>UFCG</v>
          </cell>
          <cell r="L80" t="str">
            <v>Em andamento</v>
          </cell>
        </row>
        <row r="82">
          <cell r="A82" t="str">
            <v>Monitoria</v>
          </cell>
          <cell r="G82">
            <v>39573</v>
          </cell>
        </row>
        <row r="85">
          <cell r="A85" t="str">
            <v>Antides Victor de Araújo</v>
          </cell>
        </row>
        <row r="87">
          <cell r="A87" t="str">
            <v>A Monitoria e os Novos Desafios da Educação</v>
          </cell>
          <cell r="J87" t="str">
            <v>UFCG</v>
          </cell>
          <cell r="L87" t="str">
            <v>Em andamento</v>
          </cell>
        </row>
        <row r="89">
          <cell r="A89" t="str">
            <v>Monitoria</v>
          </cell>
          <cell r="G89">
            <v>39560</v>
          </cell>
        </row>
        <row r="92">
          <cell r="A92" t="str">
            <v>Álvaro Furtado Coelho Júnior</v>
          </cell>
        </row>
        <row r="94">
          <cell r="A94" t="str">
            <v>A Monitoria e os Novos Desafios da Educação</v>
          </cell>
          <cell r="J94" t="str">
            <v>UFCG</v>
          </cell>
          <cell r="L94" t="str">
            <v>Em andamento</v>
          </cell>
        </row>
        <row r="96">
          <cell r="A96" t="str">
            <v>Monitoria</v>
          </cell>
          <cell r="G96">
            <v>39560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600</v>
          </cell>
        </row>
      </sheetData>
      <sheetData sheetId="37">
        <row r="5">
          <cell r="L5">
            <v>1040</v>
          </cell>
        </row>
        <row r="6">
          <cell r="L6">
            <v>720</v>
          </cell>
        </row>
        <row r="8">
          <cell r="L8">
            <v>420</v>
          </cell>
        </row>
        <row r="13">
          <cell r="C13" t="str">
            <v>Grayci Mary Gonçalves Leal</v>
          </cell>
          <cell r="J13" t="str">
            <v>1637828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39631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Estatís. Econômica e Intr. à Econometria - T 01</v>
          </cell>
          <cell r="E57">
            <v>4</v>
          </cell>
          <cell r="F57">
            <v>60</v>
          </cell>
          <cell r="I57">
            <v>28</v>
          </cell>
          <cell r="J57">
            <v>19</v>
          </cell>
          <cell r="K57">
            <v>2</v>
          </cell>
          <cell r="L57">
            <v>7</v>
          </cell>
        </row>
        <row r="58">
          <cell r="A58" t="str">
            <v>Introdução à Estatística - T 01</v>
          </cell>
          <cell r="E58">
            <v>4</v>
          </cell>
          <cell r="F58">
            <v>60</v>
          </cell>
          <cell r="I58">
            <v>29</v>
          </cell>
          <cell r="J58">
            <v>23</v>
          </cell>
          <cell r="K58">
            <v>0</v>
          </cell>
          <cell r="L58">
            <v>6</v>
          </cell>
        </row>
        <row r="59">
          <cell r="A59" t="str">
            <v>Probabilidade e Estatística - T 03</v>
          </cell>
          <cell r="E59">
            <v>6</v>
          </cell>
          <cell r="F59">
            <v>90</v>
          </cell>
          <cell r="I59">
            <v>53</v>
          </cell>
          <cell r="J59">
            <v>36</v>
          </cell>
          <cell r="K59">
            <v>8</v>
          </cell>
          <cell r="L59">
            <v>9</v>
          </cell>
        </row>
        <row r="62">
          <cell r="E62">
            <v>14</v>
          </cell>
          <cell r="F62">
            <v>210</v>
          </cell>
          <cell r="G62">
            <v>210</v>
          </cell>
          <cell r="I62">
            <v>110</v>
          </cell>
          <cell r="J62">
            <v>78</v>
          </cell>
          <cell r="K62">
            <v>10</v>
          </cell>
          <cell r="L62">
            <v>22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8">
          <cell r="A78" t="str">
            <v>Izabel Cristhina Gomes Duarte</v>
          </cell>
        </row>
        <row r="80">
          <cell r="A80" t="str">
            <v>Monitoria( Matemática Aplicada à Adminstração I)</v>
          </cell>
        </row>
        <row r="82">
          <cell r="A82" t="str">
            <v>Monitoria</v>
          </cell>
          <cell r="G82">
            <v>39372</v>
          </cell>
          <cell r="H82">
            <v>39538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210</v>
          </cell>
          <cell r="E406">
            <v>0</v>
          </cell>
          <cell r="F406">
            <v>210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420</v>
          </cell>
        </row>
      </sheetData>
      <sheetData sheetId="38">
        <row r="5">
          <cell r="L5">
            <v>1040</v>
          </cell>
        </row>
        <row r="6">
          <cell r="L6">
            <v>720</v>
          </cell>
        </row>
        <row r="8">
          <cell r="L8">
            <v>540</v>
          </cell>
        </row>
        <row r="13">
          <cell r="C13" t="str">
            <v>Hugo Bezerra Borba de Araújo</v>
          </cell>
          <cell r="J13" t="str">
            <v>7333022-0</v>
          </cell>
          <cell r="L13" t="str">
            <v>Ativa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39631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04</v>
          </cell>
          <cell r="E57">
            <v>4</v>
          </cell>
          <cell r="F57">
            <v>60</v>
          </cell>
          <cell r="I57">
            <v>60</v>
          </cell>
          <cell r="J57">
            <v>17</v>
          </cell>
          <cell r="K57">
            <v>6</v>
          </cell>
          <cell r="L57">
            <v>37</v>
          </cell>
        </row>
        <row r="58">
          <cell r="A58" t="str">
            <v>Álgebra Linear I - T 05</v>
          </cell>
          <cell r="E58">
            <v>4</v>
          </cell>
          <cell r="F58">
            <v>60</v>
          </cell>
          <cell r="I58">
            <v>50</v>
          </cell>
          <cell r="J58">
            <v>20</v>
          </cell>
          <cell r="K58">
            <v>4</v>
          </cell>
          <cell r="L58">
            <v>26</v>
          </cell>
        </row>
        <row r="59">
          <cell r="A59" t="str">
            <v>Matemática Aplicada ao Design - T 01</v>
          </cell>
          <cell r="E59">
            <v>4</v>
          </cell>
          <cell r="F59">
            <v>60</v>
          </cell>
          <cell r="I59">
            <v>44</v>
          </cell>
          <cell r="J59">
            <v>30</v>
          </cell>
          <cell r="K59">
            <v>5</v>
          </cell>
          <cell r="L59">
            <v>9</v>
          </cell>
        </row>
        <row r="60">
          <cell r="A60" t="str">
            <v>Métodos Quantitativos II - T 01</v>
          </cell>
          <cell r="E60">
            <v>4</v>
          </cell>
          <cell r="F60">
            <v>60</v>
          </cell>
          <cell r="I60">
            <v>46</v>
          </cell>
          <cell r="J60">
            <v>29</v>
          </cell>
          <cell r="K60">
            <v>6</v>
          </cell>
          <cell r="L60">
            <v>11</v>
          </cell>
        </row>
        <row r="62">
          <cell r="E62">
            <v>16</v>
          </cell>
          <cell r="F62">
            <v>240</v>
          </cell>
          <cell r="G62">
            <v>300</v>
          </cell>
          <cell r="I62">
            <v>200</v>
          </cell>
          <cell r="J62">
            <v>96</v>
          </cell>
          <cell r="K62">
            <v>21</v>
          </cell>
          <cell r="L62">
            <v>83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300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540</v>
          </cell>
        </row>
      </sheetData>
      <sheetData sheetId="39">
        <row r="5">
          <cell r="L5">
            <v>1000</v>
          </cell>
        </row>
        <row r="6">
          <cell r="L6">
            <v>720</v>
          </cell>
        </row>
        <row r="8">
          <cell r="L8">
            <v>600</v>
          </cell>
        </row>
        <row r="13">
          <cell r="C13" t="str">
            <v>Juliana Paula Correia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39638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  <cell r="K15">
            <v>39872</v>
          </cell>
          <cell r="L15" t="str">
            <v>Demissão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Álgebra Linear I - T 01</v>
          </cell>
          <cell r="E57">
            <v>4</v>
          </cell>
          <cell r="F57">
            <v>60</v>
          </cell>
          <cell r="I57">
            <v>60</v>
          </cell>
          <cell r="J57">
            <v>49</v>
          </cell>
          <cell r="K57">
            <v>0</v>
          </cell>
          <cell r="L57">
            <v>11</v>
          </cell>
        </row>
        <row r="58">
          <cell r="A58" t="str">
            <v>Álgebra Linear I - T 06</v>
          </cell>
          <cell r="E58">
            <v>4</v>
          </cell>
          <cell r="F58">
            <v>60</v>
          </cell>
          <cell r="I58">
            <v>59</v>
          </cell>
          <cell r="J58">
            <v>18</v>
          </cell>
          <cell r="K58">
            <v>16</v>
          </cell>
          <cell r="L58">
            <v>25</v>
          </cell>
        </row>
        <row r="59">
          <cell r="A59" t="str">
            <v>Matemática Aplicada à Administração I - T 01</v>
          </cell>
          <cell r="E59">
            <v>4</v>
          </cell>
          <cell r="F59">
            <v>60</v>
          </cell>
          <cell r="I59">
            <v>60</v>
          </cell>
          <cell r="J59">
            <v>26</v>
          </cell>
          <cell r="K59">
            <v>16</v>
          </cell>
          <cell r="L59">
            <v>18</v>
          </cell>
        </row>
        <row r="60">
          <cell r="A60" t="str">
            <v>Matemática Aplicada à Administração I - T 02</v>
          </cell>
          <cell r="E60">
            <v>4</v>
          </cell>
          <cell r="F60">
            <v>60</v>
          </cell>
          <cell r="I60">
            <v>60</v>
          </cell>
          <cell r="J60">
            <v>21</v>
          </cell>
          <cell r="K60">
            <v>27</v>
          </cell>
          <cell r="L60">
            <v>12</v>
          </cell>
        </row>
        <row r="62">
          <cell r="E62">
            <v>16</v>
          </cell>
          <cell r="F62">
            <v>240</v>
          </cell>
          <cell r="G62">
            <v>360</v>
          </cell>
          <cell r="I62">
            <v>239</v>
          </cell>
          <cell r="J62">
            <v>114</v>
          </cell>
          <cell r="K62">
            <v>59</v>
          </cell>
          <cell r="L62">
            <v>66</v>
          </cell>
          <cell r="O62">
            <v>4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360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600</v>
          </cell>
        </row>
      </sheetData>
      <sheetData sheetId="40">
        <row r="4">
          <cell r="H4" t="str">
            <v>2008.1</v>
          </cell>
        </row>
        <row r="5">
          <cell r="L5">
            <v>0</v>
          </cell>
        </row>
        <row r="6">
          <cell r="L6">
            <v>0</v>
          </cell>
        </row>
        <row r="8">
          <cell r="L8">
            <v>4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06">
          <cell r="A306" t="str">
            <v>Pres. da Comissão de Avaliação de Estágio Probatório da Prof. Angelo Roncalli</v>
          </cell>
          <cell r="H306" t="str">
            <v>Port./UAME/007/06</v>
          </cell>
          <cell r="J306">
            <v>38947</v>
          </cell>
          <cell r="K306">
            <v>40042</v>
          </cell>
        </row>
        <row r="310">
          <cell r="A310" t="str">
            <v>Pres. da Comissão de Avaliação de Estágio Probatório do Prof. Jesualdo</v>
          </cell>
          <cell r="H310" t="str">
            <v>Port./UAME/008/06</v>
          </cell>
          <cell r="J310">
            <v>38947</v>
          </cell>
          <cell r="K310">
            <v>40042</v>
          </cell>
        </row>
        <row r="314">
          <cell r="A314" t="str">
            <v>Pres. da Comissão de Avaliação de Estágio Probatório do Prof. Claudianor</v>
          </cell>
          <cell r="H314" t="str">
            <v>Port./UAME/004/06</v>
          </cell>
          <cell r="J314">
            <v>38947</v>
          </cell>
          <cell r="K314">
            <v>40042</v>
          </cell>
        </row>
        <row r="320">
          <cell r="L320">
            <v>4</v>
          </cell>
        </row>
        <row r="342">
          <cell r="L342">
            <v>0</v>
          </cell>
        </row>
        <row r="353">
          <cell r="L353">
            <v>0</v>
          </cell>
        </row>
        <row r="409">
          <cell r="B409">
            <v>4</v>
          </cell>
          <cell r="E409">
            <v>4</v>
          </cell>
        </row>
      </sheetData>
      <sheetData sheetId="41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13">
          <cell r="C13" t="str">
            <v>Amanda dos Santos Gomes</v>
          </cell>
          <cell r="J13" t="str">
            <v>2414289-0</v>
          </cell>
          <cell r="L13" t="str">
            <v>Afastado</v>
          </cell>
        </row>
        <row r="15">
          <cell r="A15" t="str">
            <v>Mestre</v>
          </cell>
          <cell r="B15" t="str">
            <v>Assistente</v>
          </cell>
          <cell r="C15" t="str">
            <v>I</v>
          </cell>
          <cell r="D15">
            <v>38209</v>
          </cell>
          <cell r="E15" t="str">
            <v>Concur.</v>
          </cell>
          <cell r="F15">
            <v>40</v>
          </cell>
          <cell r="G15" t="str">
            <v>DE</v>
          </cell>
          <cell r="H15" t="str">
            <v>Docente em Estágio Probatório</v>
          </cell>
        </row>
        <row r="19">
          <cell r="A19" t="str">
            <v>Universidade de São Paulo</v>
          </cell>
          <cell r="I19">
            <v>39142</v>
          </cell>
          <cell r="J19">
            <v>40237</v>
          </cell>
          <cell r="K19" t="str">
            <v>Port./R/SRH/219/2007</v>
          </cell>
        </row>
        <row r="21">
          <cell r="A21" t="str">
            <v>Doutorado em Estatística</v>
          </cell>
          <cell r="L21">
            <v>1040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1040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1040</v>
          </cell>
        </row>
      </sheetData>
      <sheetData sheetId="42">
        <row r="5">
          <cell r="L5">
            <v>1040</v>
          </cell>
        </row>
        <row r="6">
          <cell r="L6">
            <v>720</v>
          </cell>
        </row>
        <row r="8">
          <cell r="L8">
            <v>630</v>
          </cell>
        </row>
        <row r="13">
          <cell r="C13" t="str">
            <v>Ivaldo Maciel de Brito</v>
          </cell>
          <cell r="J13" t="str">
            <v>8334047</v>
          </cell>
          <cell r="L13" t="str">
            <v>Ativa</v>
          </cell>
        </row>
        <row r="15">
          <cell r="A15" t="str">
            <v>Graduado</v>
          </cell>
          <cell r="B15" t="str">
            <v>Auxiliar</v>
          </cell>
          <cell r="C15" t="str">
            <v>I</v>
          </cell>
          <cell r="D15">
            <v>39636</v>
          </cell>
          <cell r="E15" t="str">
            <v>Concur.</v>
          </cell>
          <cell r="F15">
            <v>40</v>
          </cell>
          <cell r="G15" t="str">
            <v>TP</v>
          </cell>
          <cell r="H15" t="str">
            <v>Docente Substituto</v>
          </cell>
        </row>
        <row r="32">
          <cell r="L32">
            <v>0</v>
          </cell>
        </row>
        <row r="51">
          <cell r="L51">
            <v>0</v>
          </cell>
        </row>
        <row r="57">
          <cell r="A57" t="str">
            <v>Cálculo Diferencial e Integral I - T 02</v>
          </cell>
          <cell r="E57">
            <v>6</v>
          </cell>
          <cell r="F57">
            <v>90</v>
          </cell>
          <cell r="I57">
            <v>60</v>
          </cell>
          <cell r="J57">
            <v>39</v>
          </cell>
          <cell r="K57">
            <v>7</v>
          </cell>
          <cell r="L57">
            <v>14</v>
          </cell>
        </row>
        <row r="58">
          <cell r="A58" t="str">
            <v>Cálculo Diferencial e Integral I - T 04</v>
          </cell>
          <cell r="E58">
            <v>6</v>
          </cell>
          <cell r="F58">
            <v>90</v>
          </cell>
          <cell r="I58">
            <v>58</v>
          </cell>
          <cell r="J58">
            <v>30</v>
          </cell>
          <cell r="K58">
            <v>11</v>
          </cell>
          <cell r="L58">
            <v>17</v>
          </cell>
        </row>
        <row r="59">
          <cell r="A59" t="str">
            <v>Cálculo Diferencial e Integral I (Comp+El) - T 01</v>
          </cell>
          <cell r="E59">
            <v>4</v>
          </cell>
          <cell r="F59">
            <v>60</v>
          </cell>
          <cell r="I59">
            <v>60</v>
          </cell>
          <cell r="J59">
            <v>41</v>
          </cell>
          <cell r="K59">
            <v>6</v>
          </cell>
          <cell r="L59">
            <v>13</v>
          </cell>
        </row>
        <row r="62">
          <cell r="E62">
            <v>16</v>
          </cell>
          <cell r="F62">
            <v>240</v>
          </cell>
          <cell r="G62">
            <v>390</v>
          </cell>
          <cell r="I62">
            <v>178</v>
          </cell>
          <cell r="J62">
            <v>110</v>
          </cell>
          <cell r="K62">
            <v>24</v>
          </cell>
          <cell r="L62">
            <v>44</v>
          </cell>
          <cell r="O62">
            <v>3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240</v>
          </cell>
          <cell r="E406">
            <v>0</v>
          </cell>
          <cell r="F406">
            <v>390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630</v>
          </cell>
        </row>
      </sheetData>
      <sheetData sheetId="43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4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5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6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7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8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  <sheetData sheetId="49">
        <row r="5">
          <cell r="L5">
            <v>0</v>
          </cell>
        </row>
        <row r="6">
          <cell r="L6">
            <v>0</v>
          </cell>
        </row>
        <row r="8">
          <cell r="L8">
            <v>0</v>
          </cell>
        </row>
        <row r="32">
          <cell r="L32">
            <v>0</v>
          </cell>
        </row>
        <row r="51">
          <cell r="L5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104">
          <cell r="L104">
            <v>0</v>
          </cell>
        </row>
        <row r="136">
          <cell r="L136">
            <v>0</v>
          </cell>
        </row>
        <row r="166">
          <cell r="L166">
            <v>0</v>
          </cell>
        </row>
        <row r="196">
          <cell r="L196">
            <v>0</v>
          </cell>
        </row>
        <row r="267">
          <cell r="L267">
            <v>0</v>
          </cell>
        </row>
        <row r="291">
          <cell r="L291">
            <v>0</v>
          </cell>
        </row>
        <row r="298">
          <cell r="L298">
            <v>0</v>
          </cell>
        </row>
        <row r="320">
          <cell r="L320">
            <v>0</v>
          </cell>
        </row>
        <row r="342">
          <cell r="L342">
            <v>0</v>
          </cell>
        </row>
        <row r="353">
          <cell r="L3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I2" sqref="I2:P2"/>
    </sheetView>
  </sheetViews>
  <sheetFormatPr defaultColWidth="9.140625" defaultRowHeight="12.75"/>
  <cols>
    <col min="6" max="6" width="8.140625" style="0" customWidth="1"/>
    <col min="7" max="7" width="10.57421875" style="0" customWidth="1"/>
    <col min="10" max="10" width="2.7109375" style="0" customWidth="1"/>
  </cols>
  <sheetData>
    <row r="1" spans="1:16" ht="16.5" thickBot="1">
      <c r="A1" s="201" t="s">
        <v>289</v>
      </c>
      <c r="B1" s="202"/>
      <c r="C1" s="202"/>
      <c r="D1" s="202"/>
      <c r="E1" s="202"/>
      <c r="F1" s="203"/>
      <c r="G1" s="202"/>
      <c r="H1" s="202"/>
      <c r="I1" s="202"/>
      <c r="J1" s="202"/>
      <c r="K1" s="207" t="str">
        <f>'[1]p1'!$D$3</f>
        <v>Matemática e Estatística</v>
      </c>
      <c r="L1" s="207"/>
      <c r="M1" s="207"/>
      <c r="N1" s="207"/>
      <c r="O1" s="207"/>
      <c r="P1" s="208"/>
    </row>
    <row r="2" spans="1:16" ht="16.5" thickBot="1">
      <c r="A2" s="205"/>
      <c r="B2" s="205"/>
      <c r="C2" s="205"/>
      <c r="D2" s="205"/>
      <c r="E2" s="205"/>
      <c r="F2" s="206"/>
      <c r="G2" s="157" t="s">
        <v>81</v>
      </c>
      <c r="H2" s="158" t="str">
        <f>'[1]p1'!$H$4</f>
        <v>2008.2</v>
      </c>
      <c r="I2" s="204"/>
      <c r="J2" s="205"/>
      <c r="K2" s="205"/>
      <c r="L2" s="205"/>
      <c r="M2" s="205"/>
      <c r="N2" s="205"/>
      <c r="O2" s="205"/>
      <c r="P2" s="205"/>
    </row>
  </sheetData>
  <sheetProtection password="CEFE" sheet="1"/>
  <mergeCells count="4">
    <mergeCell ref="A1:J1"/>
    <mergeCell ref="I2:P2"/>
    <mergeCell ref="A2:F2"/>
    <mergeCell ref="K1:P1"/>
  </mergeCells>
  <printOptions horizontalCentered="1" verticalCentered="1"/>
  <pageMargins left="0.7874015748031497" right="0.3937007874015748" top="0.5905511811023623" bottom="0.5905511811023623" header="0.31496062992125984" footer="0.31496062992125984"/>
  <pageSetup horizontalDpi="300" verticalDpi="3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95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5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3.5" thickBo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13.5" thickBot="1">
      <c r="A6" s="405" t="s">
        <v>30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7"/>
      <c r="M6" s="406" t="s">
        <v>17</v>
      </c>
      <c r="N6" s="406"/>
      <c r="O6" s="406"/>
      <c r="P6" s="406"/>
      <c r="Q6" s="32"/>
      <c r="R6" s="33" t="s">
        <v>19</v>
      </c>
      <c r="S6" s="30" t="s">
        <v>25</v>
      </c>
    </row>
    <row r="7" spans="1:19" ht="12.75">
      <c r="A7" s="419"/>
      <c r="B7" s="419"/>
      <c r="C7" s="419"/>
      <c r="D7" s="419"/>
      <c r="E7" s="419"/>
      <c r="F7" s="419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</row>
    <row r="8" spans="1:19" s="34" customFormat="1" ht="12.75" customHeight="1">
      <c r="A8" s="372" t="str">
        <f>T('[1]p5'!$C$13:$G$13)</f>
        <v>Antônio José da Silva</v>
      </c>
      <c r="B8" s="373"/>
      <c r="C8" s="373"/>
      <c r="D8" s="373"/>
      <c r="E8" s="373"/>
      <c r="F8" s="377"/>
      <c r="G8" s="392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</row>
    <row r="9" spans="1:19" s="3" customFormat="1" ht="13.5" customHeight="1">
      <c r="A9" s="411" t="str">
        <f>IF('[1]p5'!$A$296&lt;&gt;0,'[1]p5'!$A$296,"")</f>
        <v>Pesquisador Institucional da UFCG - PI/UFCG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 t="str">
        <f>IF('[1]p5'!$H$296&lt;&gt;0,'[1]p5'!$H$296,"")</f>
        <v>Portaria R/084/08/08</v>
      </c>
      <c r="N9" s="411"/>
      <c r="O9" s="411"/>
      <c r="P9" s="411"/>
      <c r="Q9" s="411"/>
      <c r="R9" s="35">
        <f>IF('[1]p5'!$J$296&lt;&gt;0,'[1]p5'!$J$296,"")</f>
        <v>39668</v>
      </c>
      <c r="S9" s="35">
        <f>IF('[1]p5'!$K$296&lt;&gt;0,'[1]p5'!$K$296,"")</f>
      </c>
    </row>
    <row r="10" spans="1:19" s="3" customFormat="1" ht="11.25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</row>
    <row r="11" spans="1:19" s="34" customFormat="1" ht="12.75" customHeight="1">
      <c r="A11" s="372" t="str">
        <f>T('[1]p8'!$C$13:$G$13)</f>
        <v>Bráulio Maia Junior</v>
      </c>
      <c r="B11" s="373"/>
      <c r="C11" s="373"/>
      <c r="D11" s="373"/>
      <c r="E11" s="373"/>
      <c r="F11" s="377"/>
      <c r="G11" s="392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</row>
    <row r="12" spans="1:19" s="3" customFormat="1" ht="13.5" customHeight="1">
      <c r="A12" s="411" t="str">
        <f>IF('[1]p8'!$A$295&lt;&gt;0,'[1]p8'!$A$295,"")</f>
        <v>Diretor do Centro de Ciências e Tecnologia da UFCG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 t="str">
        <f>IF('[1]p8'!$H$295&lt;&gt;0,'[1]p8'!$H$295,"")</f>
        <v>Port.R/SRH/No.1098</v>
      </c>
      <c r="N12" s="411"/>
      <c r="O12" s="411"/>
      <c r="P12" s="411"/>
      <c r="Q12" s="411"/>
      <c r="R12" s="35">
        <f>IF('[1]p8'!$J$295&lt;&gt;0,'[1]p8'!$J$295,"")</f>
        <v>38657</v>
      </c>
      <c r="S12" s="35">
        <f>IF('[1]p8'!$K$295&lt;&gt;0,'[1]p8'!$K$295,"")</f>
        <v>40117</v>
      </c>
    </row>
    <row r="13" spans="1:19" s="3" customFormat="1" ht="11.25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</row>
    <row r="14" spans="1:19" s="34" customFormat="1" ht="12.75" customHeight="1">
      <c r="A14" s="372" t="str">
        <f>T('[1]p9'!$C$13:$G$13)</f>
        <v>Claudianor Oliveira Alves</v>
      </c>
      <c r="B14" s="373"/>
      <c r="C14" s="373"/>
      <c r="D14" s="373"/>
      <c r="E14" s="373"/>
      <c r="F14" s="377"/>
      <c r="G14" s="392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</row>
    <row r="15" spans="1:19" s="3" customFormat="1" ht="13.5" customHeight="1">
      <c r="A15" s="411" t="str">
        <f>IF('[1]p9'!$A$295&lt;&gt;0,'[1]p9'!$A$295,"")</f>
        <v>Coordenador Administrativo da UAME/CCT/UFCG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 t="str">
        <f>IF('[1]p9'!$H$295&lt;&gt;0,'[1]p9'!$H$295,"")</f>
        <v>Port/SRH/859/13/03/09</v>
      </c>
      <c r="N15" s="411"/>
      <c r="O15" s="411"/>
      <c r="P15" s="411"/>
      <c r="Q15" s="411"/>
      <c r="R15" s="35">
        <f>IF('[1]p9'!$J$295&lt;&gt;0,'[1]p9'!$J$295,"")</f>
        <v>39874</v>
      </c>
      <c r="S15" s="35">
        <f>IF('[1]p9'!$K$295&lt;&gt;0,'[1]p9'!$K$295,"")</f>
        <v>40178</v>
      </c>
    </row>
    <row r="16" spans="1:19" s="3" customFormat="1" ht="11.25">
      <c r="A16" s="40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1:19" s="34" customFormat="1" ht="12.75" customHeight="1">
      <c r="A17" s="372" t="str">
        <f>T('[1]p16'!$C$13:$G$13)</f>
        <v>Henrique Fernandes de Lima</v>
      </c>
      <c r="B17" s="373"/>
      <c r="C17" s="373"/>
      <c r="D17" s="373"/>
      <c r="E17" s="373"/>
      <c r="F17" s="377"/>
      <c r="G17" s="392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</row>
    <row r="18" spans="1:19" s="3" customFormat="1" ht="13.5" customHeight="1">
      <c r="A18" s="400" t="str">
        <f>IF('[1]p16'!$A$295&lt;&gt;0,'[1]p16'!$A$295,"")</f>
        <v>Coordenador do Programa de Pós-Graduação em Matemática CCT/UFCG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5"/>
      <c r="M18" s="400">
        <f>IF('[1]p16'!$H$295&lt;&gt;0,'[1]p16'!$H$295,"")</f>
      </c>
      <c r="N18" s="374"/>
      <c r="O18" s="374"/>
      <c r="P18" s="374"/>
      <c r="Q18" s="375"/>
      <c r="R18" s="35">
        <f>IF('[1]p16'!$J$295&lt;&gt;0,'[1]p16'!$J$295,"")</f>
        <v>39814</v>
      </c>
      <c r="S18" s="35">
        <f>IF('[1]p16'!$K$295&lt;&gt;0,'[1]p16'!$K$295,"")</f>
        <v>40249</v>
      </c>
    </row>
    <row r="19" spans="1:19" s="3" customFormat="1" ht="11.25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</row>
    <row r="20" spans="1:19" s="34" customFormat="1" ht="12.75" customHeight="1">
      <c r="A20" s="372" t="str">
        <f>T('[1]p18'!$C$13:$G$13)</f>
        <v>Jaime Alves Barbosa Sobrinho</v>
      </c>
      <c r="B20" s="373"/>
      <c r="C20" s="373"/>
      <c r="D20" s="373"/>
      <c r="E20" s="373"/>
      <c r="F20" s="377"/>
      <c r="G20" s="392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19" s="3" customFormat="1" ht="13.5" customHeight="1">
      <c r="A21" s="411" t="str">
        <f>IF('[1]p18'!$A$295&lt;&gt;0,'[1]p18'!$A$295,"")</f>
        <v>Coordenador Administrativo da UAME/CCT/UFCG</v>
      </c>
      <c r="B21" s="411"/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 t="str">
        <f>IF('[1]p18'!$H$295&lt;&gt;0,'[1]p18'!$H$295,"")</f>
        <v>Port./R/SRH/281/2008</v>
      </c>
      <c r="N21" s="411"/>
      <c r="O21" s="411"/>
      <c r="P21" s="411"/>
      <c r="Q21" s="411"/>
      <c r="R21" s="35">
        <f>IF('[1]p18'!$J$295&lt;&gt;0,'[1]p18'!$J$295,"")</f>
        <v>39520</v>
      </c>
      <c r="S21" s="35">
        <f>IF('[1]p18'!$K$295&lt;&gt;0,'[1]p18'!$K$295,"")</f>
        <v>39873</v>
      </c>
    </row>
    <row r="22" spans="1:19" s="3" customFormat="1" ht="11.2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</row>
    <row r="23" spans="1:19" s="34" customFormat="1" ht="12.75" customHeight="1">
      <c r="A23" s="372" t="str">
        <f>T('[1]p26'!$C$13:$G$13)</f>
        <v>Marco Aurélio Soares Souto</v>
      </c>
      <c r="B23" s="373"/>
      <c r="C23" s="373"/>
      <c r="D23" s="373"/>
      <c r="E23" s="373"/>
      <c r="F23" s="377"/>
      <c r="G23" s="392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</row>
    <row r="24" spans="1:19" s="3" customFormat="1" ht="13.5" customHeight="1">
      <c r="A24" s="411" t="str">
        <f>IF('[1]p26'!$A$295&lt;&gt;0,'[1]p26'!$A$295,"")</f>
        <v>Coordenador do Programa de Pós-Graduação em Matemática/CCT-UFCG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 t="str">
        <f>IF('[1]p26'!$H$295&lt;&gt;0,'[1]p26'!$H$295,"")</f>
        <v>Port.S/SRH n 3059</v>
      </c>
      <c r="N24" s="411"/>
      <c r="O24" s="411"/>
      <c r="P24" s="411"/>
      <c r="Q24" s="411"/>
      <c r="R24" s="35">
        <f>IF('[1]p26'!$J$295&lt;&gt;0,'[1]p26'!$J$295,"")</f>
        <v>39449</v>
      </c>
      <c r="S24" s="35">
        <f>IF('[1]p26'!$K$295&lt;&gt;0,'[1]p26'!$K$295,"")</f>
        <v>39813</v>
      </c>
    </row>
    <row r="25" spans="1:19" s="3" customFormat="1" ht="11.25">
      <c r="A25" s="408"/>
      <c r="B25" s="408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</row>
    <row r="26" spans="1:19" s="34" customFormat="1" ht="12.75" customHeight="1">
      <c r="A26" s="372" t="str">
        <f>T('[1]p30'!$C$13:$G$13)</f>
        <v>Rosana Marques da Silva</v>
      </c>
      <c r="B26" s="373"/>
      <c r="C26" s="373"/>
      <c r="D26" s="373"/>
      <c r="E26" s="373"/>
      <c r="F26" s="377"/>
      <c r="G26" s="392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</row>
    <row r="27" spans="1:19" s="3" customFormat="1" ht="13.5" customHeight="1">
      <c r="A27" s="411" t="str">
        <f>IF('[1]p30'!$A$295&lt;&gt;0,'[1]p30'!$A$295,"")</f>
        <v>Coordenadora de Graduação da UAME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 t="str">
        <f>IF('[1]p30'!$H$295&lt;&gt;0,'[1]p30'!$H$295,"")</f>
        <v>Port. R/SRH/n.283, 14/03/2008</v>
      </c>
      <c r="N27" s="411"/>
      <c r="O27" s="411"/>
      <c r="P27" s="411"/>
      <c r="Q27" s="411"/>
      <c r="R27" s="35">
        <f>IF('[1]p30'!$J$295&lt;&gt;0,'[1]p30'!$J$295,"")</f>
        <v>39521</v>
      </c>
      <c r="S27" s="35">
        <f>IF('[1]p30'!$K$295&lt;&gt;0,'[1]p30'!$K$295,"")</f>
        <v>40249</v>
      </c>
    </row>
    <row r="28" spans="1:19" s="3" customFormat="1" ht="11.25">
      <c r="A28" s="408"/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</row>
    <row r="29" spans="1:19" s="34" customFormat="1" ht="12.75" customHeight="1">
      <c r="A29" s="372" t="str">
        <f>T('[1]p35'!$C$13:$G$13)</f>
        <v>Vanio Fragoso de Melo</v>
      </c>
      <c r="B29" s="373"/>
      <c r="C29" s="373"/>
      <c r="D29" s="373"/>
      <c r="E29" s="373"/>
      <c r="F29" s="377"/>
      <c r="G29" s="392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</row>
    <row r="30" spans="1:19" s="3" customFormat="1" ht="13.5" customHeight="1">
      <c r="A30" s="411" t="str">
        <f>IF('[1]p35'!$A$295&lt;&gt;0,'[1]p35'!$A$295,"")</f>
        <v>Coordenador de Pesquisa e Extensão da UAME/CCT/UFCG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 t="str">
        <f>IF('[1]p35'!$H$295&lt;&gt;0,'[1]p35'!$H$295,"")</f>
        <v>Port./R/SRH/Nº 287/2008</v>
      </c>
      <c r="N30" s="411"/>
      <c r="O30" s="411"/>
      <c r="P30" s="411"/>
      <c r="Q30" s="411"/>
      <c r="R30" s="35">
        <f>IF('[1]p35'!$J$295&lt;&gt;0,'[1]p35'!$J$295,"")</f>
        <v>39520</v>
      </c>
      <c r="S30" s="35">
        <f>IF('[1]p35'!$K$295&lt;&gt;0,'[1]p35'!$K$295,"")</f>
        <v>40249</v>
      </c>
    </row>
    <row r="31" spans="1:19" s="3" customFormat="1" ht="11.25">
      <c r="A31" s="408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</row>
  </sheetData>
  <sheetProtection password="CEFE" sheet="1"/>
  <mergeCells count="48">
    <mergeCell ref="A16:S16"/>
    <mergeCell ref="A10:S10"/>
    <mergeCell ref="A11:F11"/>
    <mergeCell ref="G11:S11"/>
    <mergeCell ref="A12:L12"/>
    <mergeCell ref="M12:Q12"/>
    <mergeCell ref="A31:S31"/>
    <mergeCell ref="A9:L9"/>
    <mergeCell ref="M9:Q9"/>
    <mergeCell ref="A8:F8"/>
    <mergeCell ref="G8:S8"/>
    <mergeCell ref="A17:F17"/>
    <mergeCell ref="G17:S17"/>
    <mergeCell ref="A21:L21"/>
    <mergeCell ref="M21:Q21"/>
    <mergeCell ref="A19:S19"/>
    <mergeCell ref="A6:L6"/>
    <mergeCell ref="A15:L15"/>
    <mergeCell ref="M15:Q15"/>
    <mergeCell ref="A13:S13"/>
    <mergeCell ref="A14:F14"/>
    <mergeCell ref="G14:S14"/>
    <mergeCell ref="M6:P6"/>
    <mergeCell ref="A7:S7"/>
    <mergeCell ref="A20:F20"/>
    <mergeCell ref="G20:S20"/>
    <mergeCell ref="A18:L18"/>
    <mergeCell ref="M18:Q18"/>
    <mergeCell ref="A25:S25"/>
    <mergeCell ref="A26:F26"/>
    <mergeCell ref="G26:S26"/>
    <mergeCell ref="A24:L24"/>
    <mergeCell ref="M24:Q24"/>
    <mergeCell ref="A22:S22"/>
    <mergeCell ref="A23:F23"/>
    <mergeCell ref="G23:S23"/>
    <mergeCell ref="A30:L30"/>
    <mergeCell ref="M30:Q30"/>
    <mergeCell ref="A28:S28"/>
    <mergeCell ref="A29:F29"/>
    <mergeCell ref="G29:S29"/>
    <mergeCell ref="A27:L27"/>
    <mergeCell ref="M27:Q27"/>
    <mergeCell ref="A1:S1"/>
    <mergeCell ref="A2:S2"/>
    <mergeCell ref="A3:D3"/>
    <mergeCell ref="A4:S5"/>
    <mergeCell ref="E3:Q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S27" sqref="S27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0039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3.8515625" style="0" customWidth="1"/>
    <col min="18" max="18" width="19.851562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78</v>
      </c>
      <c r="B3" s="385"/>
      <c r="C3" s="385"/>
      <c r="D3" s="385"/>
      <c r="E3" s="386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59" t="str">
        <f>'[1]p1'!$H$4</f>
        <v>2008.2</v>
      </c>
    </row>
    <row r="4" spans="1:19" s="1" customFormat="1" ht="12.75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</row>
    <row r="5" spans="1:19" s="8" customFormat="1" ht="13.5" thickBo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</row>
    <row r="6" spans="1:19" ht="13.5" thickBot="1">
      <c r="A6" s="405" t="s">
        <v>29</v>
      </c>
      <c r="B6" s="406"/>
      <c r="C6" s="406"/>
      <c r="D6" s="406"/>
      <c r="E6" s="406"/>
      <c r="F6" s="406"/>
      <c r="G6" s="406"/>
      <c r="H6" s="405" t="s">
        <v>24</v>
      </c>
      <c r="I6" s="406"/>
      <c r="J6" s="406"/>
      <c r="K6" s="406"/>
      <c r="L6" s="406"/>
      <c r="M6" s="406"/>
      <c r="N6" s="406"/>
      <c r="O6" s="406"/>
      <c r="P6" s="406"/>
      <c r="Q6" s="407"/>
      <c r="R6" s="155" t="s">
        <v>281</v>
      </c>
      <c r="S6" s="30" t="s">
        <v>282</v>
      </c>
    </row>
    <row r="7" spans="1:19" s="45" customFormat="1" ht="14.25" customHeight="1">
      <c r="A7" s="415" t="str">
        <f>T('[1]p4'!$C$13:$G$13)</f>
        <v>Angelo Roncalli Furtado de Holanda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</row>
    <row r="8" spans="1:19" s="3" customFormat="1" ht="13.5" customHeight="1">
      <c r="A8" s="411" t="str">
        <f>IF('[1]p4'!$A$271&lt;&gt;0,'[1]p4'!$A$271,"")</f>
        <v>Defesa do Aluno Rawlilson de Oliveira Araújo</v>
      </c>
      <c r="B8" s="411"/>
      <c r="C8" s="411"/>
      <c r="D8" s="411"/>
      <c r="E8" s="411"/>
      <c r="F8" s="411"/>
      <c r="G8" s="411"/>
      <c r="H8" s="411" t="str">
        <f>IF('[1]p4'!$B$272&lt;&gt;0,'[1]p4'!$B$272,"")</f>
        <v>Banca examinadora de dissertação</v>
      </c>
      <c r="I8" s="411"/>
      <c r="J8" s="411"/>
      <c r="K8" s="411"/>
      <c r="L8" s="411"/>
      <c r="M8" s="411"/>
      <c r="N8" s="411"/>
      <c r="O8" s="411"/>
      <c r="P8" s="411"/>
      <c r="Q8" s="411"/>
      <c r="R8" s="35" t="str">
        <f>IF('[1]p4'!$H$271&lt;&gt;0,'[1]p4'!$H$271,"")</f>
        <v>UAME - UFCG</v>
      </c>
      <c r="S8" s="35">
        <f>IF('[1]p4'!$K$271&lt;&gt;0,'[1]p4'!$K$271,"")</f>
        <v>39870</v>
      </c>
    </row>
    <row r="9" spans="1:19" s="3" customFormat="1" ht="13.5" customHeight="1">
      <c r="A9" s="411" t="str">
        <f>IF('[1]p4'!$A$274&lt;&gt;0,'[1]p4'!$A$274,"")</f>
        <v>Concurso  Professor Assistente</v>
      </c>
      <c r="B9" s="411"/>
      <c r="C9" s="411"/>
      <c r="D9" s="411"/>
      <c r="E9" s="411"/>
      <c r="F9" s="411"/>
      <c r="G9" s="411"/>
      <c r="H9" s="411" t="str">
        <f>IF('[1]p4'!$B$275&lt;&gt;0,'[1]p4'!$B$275,"")</f>
        <v>Banca examinadora de concurso público para professor do ensino superior</v>
      </c>
      <c r="I9" s="411"/>
      <c r="J9" s="411"/>
      <c r="K9" s="411"/>
      <c r="L9" s="411"/>
      <c r="M9" s="411"/>
      <c r="N9" s="411"/>
      <c r="O9" s="411"/>
      <c r="P9" s="411"/>
      <c r="Q9" s="411"/>
      <c r="R9" s="35" t="str">
        <f>IF('[1]p4'!$H$274&lt;&gt;0,'[1]p4'!$H$274,"")</f>
        <v>DMAT - UFPB</v>
      </c>
      <c r="S9" s="35">
        <f>IF('[1]p4'!$K$274&lt;&gt;0,'[1]p4'!$K$274,"")</f>
        <v>39776</v>
      </c>
    </row>
    <row r="10" spans="1:19" s="10" customFormat="1" ht="12.75">
      <c r="A10" s="422"/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</row>
    <row r="11" spans="1:19" s="45" customFormat="1" ht="14.25" customHeight="1">
      <c r="A11" s="415" t="str">
        <f>T('[1]p5'!$C$13:$G$13)</f>
        <v>Antônio José da Silva</v>
      </c>
      <c r="B11" s="415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</row>
    <row r="12" spans="1:19" s="3" customFormat="1" ht="13.5" customHeight="1">
      <c r="A12" s="411" t="str">
        <f>IF('[1]p5'!$A$271&lt;&gt;0,'[1]p5'!$A$271,"")</f>
        <v>Concurso _Área de Estatística</v>
      </c>
      <c r="B12" s="411"/>
      <c r="C12" s="411"/>
      <c r="D12" s="411"/>
      <c r="E12" s="411"/>
      <c r="F12" s="411"/>
      <c r="G12" s="411"/>
      <c r="H12" s="411" t="str">
        <f>IF('[1]p5'!$B$272&lt;&gt;0,'[1]p5'!$B$272,"")</f>
        <v>Banca examinadora de concurso público para professor do ensino superior</v>
      </c>
      <c r="I12" s="411"/>
      <c r="J12" s="411"/>
      <c r="K12" s="411"/>
      <c r="L12" s="411"/>
      <c r="M12" s="411"/>
      <c r="N12" s="411"/>
      <c r="O12" s="411"/>
      <c r="P12" s="411"/>
      <c r="Q12" s="411"/>
      <c r="R12" s="35" t="str">
        <f>IF('[1]p5'!$H$271&lt;&gt;0,'[1]p5'!$H$271,"")</f>
        <v>UAME/CCT/UFCG</v>
      </c>
      <c r="S12" s="35">
        <f>IF('[1]p5'!$K$271&lt;&gt;0,'[1]p5'!$K$271,"")</f>
        <v>39846</v>
      </c>
    </row>
    <row r="13" spans="1:19" s="10" customFormat="1" ht="12.75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s="45" customFormat="1" ht="14.25" customHeight="1">
      <c r="A14" s="415" t="str">
        <f>T('[1]p6'!$C$13:$G$13)</f>
        <v>Antônio Pereira Brandão Júnior</v>
      </c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</row>
    <row r="15" spans="1:19" s="3" customFormat="1" ht="13.5" customHeight="1">
      <c r="A15" s="411" t="str">
        <f>IF('[1]p6'!$A$271&lt;&gt;0,'[1]p6'!$A$271,"")</f>
        <v>Concurso para professor adjunto da UFAL</v>
      </c>
      <c r="B15" s="411"/>
      <c r="C15" s="411"/>
      <c r="D15" s="411"/>
      <c r="E15" s="411"/>
      <c r="F15" s="411"/>
      <c r="G15" s="411"/>
      <c r="H15" s="411" t="str">
        <f>IF('[1]p6'!$B$272&lt;&gt;0,'[1]p6'!$B$272,"")</f>
        <v>Banca examinadora de concurso público para professor do ensino superior</v>
      </c>
      <c r="I15" s="411"/>
      <c r="J15" s="411"/>
      <c r="K15" s="411"/>
      <c r="L15" s="411"/>
      <c r="M15" s="411"/>
      <c r="N15" s="411"/>
      <c r="O15" s="411"/>
      <c r="P15" s="411"/>
      <c r="Q15" s="411"/>
      <c r="R15" s="35" t="str">
        <f>IF('[1]p6'!$H$271&lt;&gt;0,'[1]p6'!$H$271,"")</f>
        <v>IM/UFAL</v>
      </c>
      <c r="S15" s="35" t="str">
        <f>IF('[1]p6'!$K$271&lt;&gt;0,'[1]p6'!$K$271,"")</f>
        <v>16 a 18/02</v>
      </c>
    </row>
    <row r="16" spans="1:19" s="3" customFormat="1" ht="13.5" customHeight="1">
      <c r="A16" s="411" t="str">
        <f>IF('[1]p6'!$A$274&lt;&gt;0,'[1]p6'!$A$274,"")</f>
        <v>Defesa de dissertação de mestrado da aluna Suene Ferreira Campos</v>
      </c>
      <c r="B16" s="411"/>
      <c r="C16" s="411"/>
      <c r="D16" s="411"/>
      <c r="E16" s="411"/>
      <c r="F16" s="411"/>
      <c r="G16" s="411"/>
      <c r="H16" s="411" t="str">
        <f>IF('[1]p6'!$B$275&lt;&gt;0,'[1]p6'!$B$275,"")</f>
        <v>Banca examinadora de dissertação</v>
      </c>
      <c r="I16" s="411"/>
      <c r="J16" s="411"/>
      <c r="K16" s="411"/>
      <c r="L16" s="411"/>
      <c r="M16" s="411"/>
      <c r="N16" s="411"/>
      <c r="O16" s="411"/>
      <c r="P16" s="411"/>
      <c r="Q16" s="411"/>
      <c r="R16" s="35" t="str">
        <f>IF('[1]p6'!$H$274&lt;&gt;0,'[1]p6'!$H$274,"")</f>
        <v>UAME/UFCG</v>
      </c>
      <c r="S16" s="35">
        <f>IF('[1]p6'!$K$274&lt;&gt;0,'[1]p6'!$K$274,"")</f>
        <v>39800</v>
      </c>
    </row>
    <row r="17" spans="1:19" s="3" customFormat="1" ht="13.5" customHeight="1">
      <c r="A17" s="411" t="str">
        <f>IF('[1]p6'!$A$277&lt;&gt;0,'[1]p6'!$A$277,"")</f>
        <v>Seleção para o período 2009.1 do mestrado</v>
      </c>
      <c r="B17" s="411"/>
      <c r="C17" s="411"/>
      <c r="D17" s="411"/>
      <c r="E17" s="411"/>
      <c r="F17" s="411"/>
      <c r="G17" s="411"/>
      <c r="H17" s="411" t="str">
        <f>IF('[1]p6'!$B$278&lt;&gt;0,'[1]p6'!$B$278,"")</f>
        <v>Banca de seleção de alunos para o mestrado</v>
      </c>
      <c r="I17" s="411"/>
      <c r="J17" s="411"/>
      <c r="K17" s="411"/>
      <c r="L17" s="411"/>
      <c r="M17" s="411"/>
      <c r="N17" s="411"/>
      <c r="O17" s="411"/>
      <c r="P17" s="411"/>
      <c r="Q17" s="411"/>
      <c r="R17" s="35" t="str">
        <f>IF('[1]p6'!$H$277&lt;&gt;0,'[1]p6'!$H$277,"")</f>
        <v>UAME/UFCG</v>
      </c>
      <c r="S17" s="35" t="str">
        <f>IF('[1]p6'!$K$277&lt;&gt;0,'[1]p6'!$K$277,"")</f>
        <v>26 e 27/02</v>
      </c>
    </row>
    <row r="18" spans="1:19" s="10" customFormat="1" ht="12.75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</row>
    <row r="19" spans="1:19" s="45" customFormat="1" ht="14.25" customHeight="1">
      <c r="A19" s="415" t="str">
        <f>T('[1]p8'!$C$13:$G$13)</f>
        <v>Bráulio Maia Junior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</row>
    <row r="20" spans="1:19" s="3" customFormat="1" ht="13.5" customHeight="1">
      <c r="A20" s="411" t="str">
        <f>IF('[1]p8'!$A$271&lt;&gt;0,'[1]p8'!$A$271,"")</f>
        <v>Concurso publico para professor- UFRPE.</v>
      </c>
      <c r="B20" s="411"/>
      <c r="C20" s="411"/>
      <c r="D20" s="411"/>
      <c r="E20" s="411"/>
      <c r="F20" s="411"/>
      <c r="G20" s="411"/>
      <c r="H20" s="411" t="str">
        <f>IF('[1]p8'!$B$272&lt;&gt;0,'[1]p8'!$B$272,"")</f>
        <v>Banca examinadora de concurso público para professor do ensino superior</v>
      </c>
      <c r="I20" s="411"/>
      <c r="J20" s="411"/>
      <c r="K20" s="411"/>
      <c r="L20" s="411"/>
      <c r="M20" s="411"/>
      <c r="N20" s="411"/>
      <c r="O20" s="411"/>
      <c r="P20" s="411"/>
      <c r="Q20" s="411"/>
      <c r="R20" s="35" t="str">
        <f>IF('[1]p8'!$H$271&lt;&gt;0,'[1]p8'!$H$271,"")</f>
        <v>Recife, PE</v>
      </c>
      <c r="S20" s="35">
        <f>IF('[1]p8'!$K$271&lt;&gt;0,'[1]p8'!$K$271,"")</f>
        <v>39862</v>
      </c>
    </row>
    <row r="21" spans="1:19" s="3" customFormat="1" ht="13.5" customHeight="1">
      <c r="A21" s="411" t="str">
        <f>IF('[1]p8'!$A$274&lt;&gt;0,'[1]p8'!$A$274,"")</f>
        <v>Concurso publico prof. Adjunto-UESC</v>
      </c>
      <c r="B21" s="411"/>
      <c r="C21" s="411"/>
      <c r="D21" s="411"/>
      <c r="E21" s="411"/>
      <c r="F21" s="411"/>
      <c r="G21" s="411"/>
      <c r="H21" s="411" t="str">
        <f>IF('[1]p8'!$B$275&lt;&gt;0,'[1]p8'!$B$275,"")</f>
        <v>Banca examinadora de concurso público para professor do ensino superior</v>
      </c>
      <c r="I21" s="411"/>
      <c r="J21" s="411"/>
      <c r="K21" s="411"/>
      <c r="L21" s="411"/>
      <c r="M21" s="411"/>
      <c r="N21" s="411"/>
      <c r="O21" s="411"/>
      <c r="P21" s="411"/>
      <c r="Q21" s="411"/>
      <c r="R21" s="35" t="str">
        <f>IF('[1]p8'!$H$274&lt;&gt;0,'[1]p8'!$H$274,"")</f>
        <v>Ilhéus, BA</v>
      </c>
      <c r="S21" s="35">
        <f>IF('[1]p8'!$K$274&lt;&gt;0,'[1]p8'!$K$274,"")</f>
        <v>39849</v>
      </c>
    </row>
    <row r="22" spans="1:19" s="3" customFormat="1" ht="13.5" customHeight="1">
      <c r="A22" s="411" t="str">
        <f>IF('[1]p8'!$A$277&lt;&gt;0,'[1]p8'!$A$277,"")</f>
        <v>Concurso publico prof. Adjunto-UFERSA</v>
      </c>
      <c r="B22" s="411"/>
      <c r="C22" s="411"/>
      <c r="D22" s="411"/>
      <c r="E22" s="411"/>
      <c r="F22" s="411"/>
      <c r="G22" s="411"/>
      <c r="H22" s="411" t="str">
        <f>IF('[1]p8'!$B$278&lt;&gt;0,'[1]p8'!$B$278,"")</f>
        <v>Banca examinadora de concurso público para professor do ensino superior</v>
      </c>
      <c r="I22" s="411"/>
      <c r="J22" s="411"/>
      <c r="K22" s="411"/>
      <c r="L22" s="411"/>
      <c r="M22" s="411"/>
      <c r="N22" s="411"/>
      <c r="O22" s="411"/>
      <c r="P22" s="411"/>
      <c r="Q22" s="411"/>
      <c r="R22" s="35" t="str">
        <f>IF('[1]p8'!$H$277&lt;&gt;0,'[1]p8'!$H$277,"")</f>
        <v>Mossoró, RN</v>
      </c>
      <c r="S22" s="35">
        <f>IF('[1]p8'!$K$277&lt;&gt;0,'[1]p8'!$K$277,"")</f>
        <v>39792</v>
      </c>
    </row>
    <row r="23" spans="1:19" s="3" customFormat="1" ht="13.5" customHeight="1">
      <c r="A23" s="411" t="str">
        <f>IF('[1]p8'!$A$280&lt;&gt;0,'[1]p8'!$A$280,"")</f>
        <v>Tese de Ademakson Souza Araujo na UFPE</v>
      </c>
      <c r="B23" s="411"/>
      <c r="C23" s="411"/>
      <c r="D23" s="411"/>
      <c r="E23" s="411"/>
      <c r="F23" s="411"/>
      <c r="G23" s="411"/>
      <c r="H23" s="411" t="str">
        <f>IF('[1]p8'!$B$281&lt;&gt;0,'[1]p8'!$B$281,"")</f>
        <v>Banca examinadora de tese</v>
      </c>
      <c r="I23" s="411"/>
      <c r="J23" s="411"/>
      <c r="K23" s="411"/>
      <c r="L23" s="411"/>
      <c r="M23" s="411"/>
      <c r="N23" s="411"/>
      <c r="O23" s="411"/>
      <c r="P23" s="411"/>
      <c r="Q23" s="411"/>
      <c r="R23" s="35" t="str">
        <f>IF('[1]p8'!$H$280&lt;&gt;0,'[1]p8'!$H$280,"")</f>
        <v>Recife, PE</v>
      </c>
      <c r="S23" s="35">
        <f>IF('[1]p8'!$K$280&lt;&gt;0,'[1]p8'!$K$280,"")</f>
        <v>39861</v>
      </c>
    </row>
    <row r="24" spans="1:19" s="10" customFormat="1" ht="12.75">
      <c r="A24" s="422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</row>
    <row r="25" spans="1:19" s="45" customFormat="1" ht="14.25" customHeight="1">
      <c r="A25" s="415" t="str">
        <f>T('[1]p9'!$C$13:$G$13)</f>
        <v>Claudianor Oliveira Alves</v>
      </c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5"/>
      <c r="P25" s="415"/>
      <c r="Q25" s="415"/>
      <c r="R25" s="415"/>
      <c r="S25" s="415"/>
    </row>
    <row r="26" spans="1:19" s="3" customFormat="1" ht="13.5" customHeight="1">
      <c r="A26" s="411" t="str">
        <f>IF('[1]p9'!$A$271&lt;&gt;0,'[1]p9'!$A$271,"")</f>
        <v>Participação na Banca de Ana Claudia Pereira. </v>
      </c>
      <c r="B26" s="411"/>
      <c r="C26" s="411"/>
      <c r="D26" s="411"/>
      <c r="E26" s="411"/>
      <c r="F26" s="411"/>
      <c r="G26" s="411"/>
      <c r="H26" s="411" t="str">
        <f>IF('[1]p9'!$B$272&lt;&gt;0,'[1]p9'!$B$272,"")</f>
        <v>Banca examinadora de tese</v>
      </c>
      <c r="I26" s="411"/>
      <c r="J26" s="411"/>
      <c r="K26" s="411"/>
      <c r="L26" s="411"/>
      <c r="M26" s="411"/>
      <c r="N26" s="411"/>
      <c r="O26" s="411"/>
      <c r="P26" s="411"/>
      <c r="Q26" s="411"/>
      <c r="R26" s="35" t="str">
        <f>IF('[1]p9'!$H$271&lt;&gt;0,'[1]p9'!$H$271,"")</f>
        <v>UFSCar</v>
      </c>
      <c r="S26" s="35">
        <f>IF('[1]p9'!$K$271&lt;&gt;0,'[1]p9'!$K$271,"")</f>
        <v>39860</v>
      </c>
    </row>
    <row r="27" spans="1:19" s="3" customFormat="1" ht="13.5" customHeight="1">
      <c r="A27" s="411" t="str">
        <f>IF('[1]p9'!$A$274&lt;&gt;0,'[1]p9'!$A$274,"")</f>
        <v>Participação na Banca de Fernando Kennedy da Silva</v>
      </c>
      <c r="B27" s="411"/>
      <c r="C27" s="411"/>
      <c r="D27" s="411"/>
      <c r="E27" s="411"/>
      <c r="F27" s="411"/>
      <c r="G27" s="411"/>
      <c r="H27" s="411" t="str">
        <f>IF('[1]p9'!$B$275&lt;&gt;0,'[1]p9'!$B$275,"")</f>
        <v>Banca examinadora de tese</v>
      </c>
      <c r="I27" s="411"/>
      <c r="J27" s="411"/>
      <c r="K27" s="411"/>
      <c r="L27" s="411"/>
      <c r="M27" s="411"/>
      <c r="N27" s="411"/>
      <c r="O27" s="411"/>
      <c r="P27" s="411"/>
      <c r="Q27" s="411"/>
      <c r="R27" s="35" t="str">
        <f>IF('[1]p9'!$H$274&lt;&gt;0,'[1]p9'!$H$274,"")</f>
        <v>UnB</v>
      </c>
      <c r="S27" s="35">
        <f>IF('[1]p9'!$K$274&lt;&gt;0,'[1]p9'!$K$274,"")</f>
      </c>
    </row>
    <row r="28" spans="1:19" s="10" customFormat="1" ht="12.75">
      <c r="A28" s="422"/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</row>
    <row r="29" spans="1:19" s="45" customFormat="1" ht="14.25" customHeight="1">
      <c r="A29" s="415" t="str">
        <f>T('[1]p12'!$C$13:$G$13)</f>
        <v>Florence Ayres Campello de Oliveira</v>
      </c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</row>
    <row r="30" spans="1:19" s="3" customFormat="1" ht="13.5" customHeight="1">
      <c r="A30" s="411" t="str">
        <f>IF('[1]p12'!$A$271&lt;&gt;0,'[1]p12'!$A$271,"")</f>
        <v>Comissão de Seleção para Processo Seletivo do Programa de Bolsas REUNI </v>
      </c>
      <c r="B30" s="411"/>
      <c r="C30" s="411"/>
      <c r="D30" s="411"/>
      <c r="E30" s="411"/>
      <c r="F30" s="411"/>
      <c r="G30" s="411"/>
      <c r="H30" s="411" t="str">
        <f>IF('[1]p12'!$B$272&lt;&gt;0,'[1]p12'!$B$272,"")</f>
        <v>Comite de avaliação institucional</v>
      </c>
      <c r="I30" s="411"/>
      <c r="J30" s="411"/>
      <c r="K30" s="411"/>
      <c r="L30" s="411"/>
      <c r="M30" s="411"/>
      <c r="N30" s="411"/>
      <c r="O30" s="411"/>
      <c r="P30" s="411"/>
      <c r="Q30" s="411"/>
      <c r="R30" s="35" t="str">
        <f>IF('[1]p12'!$H$271&lt;&gt;0,'[1]p12'!$H$271,"")</f>
        <v>UFCG</v>
      </c>
      <c r="S30" s="35">
        <f>IF('[1]p12'!$K$271&lt;&gt;0,'[1]p12'!$K$271,"")</f>
        <v>39598</v>
      </c>
    </row>
    <row r="31" spans="1:19" s="10" customFormat="1" ht="12.75">
      <c r="A31" s="422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</row>
    <row r="32" spans="1:19" s="45" customFormat="1" ht="14.25" customHeight="1">
      <c r="A32" s="415" t="str">
        <f>T('[1]p13'!$C$13:$G$13)</f>
        <v>Francisco Antônio Morais de Souza</v>
      </c>
      <c r="B32" s="415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</row>
    <row r="33" spans="1:19" s="3" customFormat="1" ht="13.5" customHeight="1">
      <c r="A33" s="411" t="str">
        <f>IF('[1]p13'!$A$271&lt;&gt;0,'[1]p13'!$A$271,"")</f>
        <v>Banca de dissertação de mestrado de José Iraponil Costa Lima</v>
      </c>
      <c r="B33" s="411"/>
      <c r="C33" s="411"/>
      <c r="D33" s="411"/>
      <c r="E33" s="411"/>
      <c r="F33" s="411"/>
      <c r="G33" s="411"/>
      <c r="H33" s="411" t="str">
        <f>IF('[1]p13'!$B$272&lt;&gt;0,'[1]p13'!$B$272,"")</f>
        <v>Banca examinadora de dissertação</v>
      </c>
      <c r="I33" s="411"/>
      <c r="J33" s="411"/>
      <c r="K33" s="411"/>
      <c r="L33" s="411"/>
      <c r="M33" s="411"/>
      <c r="N33" s="411"/>
      <c r="O33" s="411"/>
      <c r="P33" s="411"/>
      <c r="Q33" s="411"/>
      <c r="R33" s="35" t="str">
        <f>IF('[1]p13'!$H$271&lt;&gt;0,'[1]p13'!$H$271,"")</f>
        <v>UFCG</v>
      </c>
      <c r="S33" s="35">
        <f>IF('[1]p13'!$K$271&lt;&gt;0,'[1]p13'!$K$271,"")</f>
        <v>39703</v>
      </c>
    </row>
    <row r="34" spans="1:19" s="10" customFormat="1" ht="12.7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</row>
    <row r="35" spans="1:19" s="45" customFormat="1" ht="14.25" customHeight="1">
      <c r="A35" s="415" t="str">
        <f>T('[1]p14'!$C$13:$G$13)</f>
        <v>Francisco Júlio Sobreira de A. Corrêa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</row>
    <row r="36" spans="1:19" s="3" customFormat="1" ht="13.5" customHeight="1">
      <c r="A36" s="411" t="str">
        <f>IF('[1]p14'!$A$271&lt;&gt;0,'[1]p14'!$A$271,"")</f>
        <v>Banca de Defesa de Doutorado</v>
      </c>
      <c r="B36" s="411"/>
      <c r="C36" s="411"/>
      <c r="D36" s="411"/>
      <c r="E36" s="411"/>
      <c r="F36" s="411"/>
      <c r="G36" s="411"/>
      <c r="H36" s="411" t="str">
        <f>IF('[1]p14'!$B$272&lt;&gt;0,'[1]p14'!$B$272,"")</f>
        <v>Banca examinadora de tese</v>
      </c>
      <c r="I36" s="411"/>
      <c r="J36" s="411"/>
      <c r="K36" s="411"/>
      <c r="L36" s="411"/>
      <c r="M36" s="411"/>
      <c r="N36" s="411"/>
      <c r="O36" s="411"/>
      <c r="P36" s="411"/>
      <c r="Q36" s="411"/>
      <c r="R36" s="35" t="str">
        <f>IF('[1]p14'!$H$271&lt;&gt;0,'[1]p14'!$H$271,"")</f>
        <v>Universidade de Brasília</v>
      </c>
      <c r="S36" s="35">
        <f>IF('[1]p14'!$K$271&lt;&gt;0,'[1]p14'!$K$271,"")</f>
        <v>39748</v>
      </c>
    </row>
    <row r="37" spans="1:19" s="10" customFormat="1" ht="12.75">
      <c r="A37" s="422"/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</row>
    <row r="38" spans="1:19" s="45" customFormat="1" ht="14.25" customHeight="1">
      <c r="A38" s="415" t="str">
        <f>T('[1]p16'!$C$13:$G$13)</f>
        <v>Henrique Fernandes de Lima</v>
      </c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415"/>
      <c r="R38" s="415"/>
      <c r="S38" s="415"/>
    </row>
    <row r="39" spans="1:19" s="3" customFormat="1" ht="13.5" customHeight="1">
      <c r="A39" s="411" t="str">
        <f>IF('[1]p16'!$A$271&lt;&gt;0,'[1]p16'!$A$271,"")</f>
        <v>Concurso para Professor Adjunto da UAME/CCT/UFCG</v>
      </c>
      <c r="B39" s="411"/>
      <c r="C39" s="411"/>
      <c r="D39" s="411"/>
      <c r="E39" s="411"/>
      <c r="F39" s="411"/>
      <c r="G39" s="411"/>
      <c r="H39" s="411" t="str">
        <f>IF('[1]p16'!$B$272&lt;&gt;0,'[1]p16'!$B$272,"")</f>
        <v>Banca examinadora de concurso público para professor do ensino superior</v>
      </c>
      <c r="I39" s="411"/>
      <c r="J39" s="411"/>
      <c r="K39" s="411"/>
      <c r="L39" s="411"/>
      <c r="M39" s="411"/>
      <c r="N39" s="411"/>
      <c r="O39" s="411"/>
      <c r="P39" s="411"/>
      <c r="Q39" s="411"/>
      <c r="R39" s="35" t="str">
        <f>IF('[1]p16'!$H$271&lt;&gt;0,'[1]p16'!$H$271,"")</f>
        <v>UFCG</v>
      </c>
      <c r="S39" s="35">
        <f>IF('[1]p16'!$K$271&lt;&gt;0,'[1]p16'!$K$271,"")</f>
        <v>39784</v>
      </c>
    </row>
    <row r="40" spans="1:19" s="3" customFormat="1" ht="13.5" customHeight="1">
      <c r="A40" s="411" t="str">
        <f>IF('[1]p16'!$A$274&lt;&gt;0,'[1]p16'!$A$274,"")</f>
        <v>Concurso para Professor Assistente da UAME/CCT/UFCG</v>
      </c>
      <c r="B40" s="411"/>
      <c r="C40" s="411"/>
      <c r="D40" s="411"/>
      <c r="E40" s="411"/>
      <c r="F40" s="411"/>
      <c r="G40" s="411"/>
      <c r="H40" s="411" t="str">
        <f>IF('[1]p16'!$B$275&lt;&gt;0,'[1]p16'!$B$275,"")</f>
        <v>Banca examinadora de concurso público para professor do ensino superior</v>
      </c>
      <c r="I40" s="411"/>
      <c r="J40" s="411"/>
      <c r="K40" s="411"/>
      <c r="L40" s="411"/>
      <c r="M40" s="411"/>
      <c r="N40" s="411"/>
      <c r="O40" s="411"/>
      <c r="P40" s="411"/>
      <c r="Q40" s="411"/>
      <c r="R40" s="35" t="str">
        <f>IF('[1]p16'!$H$274&lt;&gt;0,'[1]p16'!$H$274,"")</f>
        <v>UFCG</v>
      </c>
      <c r="S40" s="35">
        <f>IF('[1]p16'!$K$274&lt;&gt;0,'[1]p16'!$K$274,"")</f>
        <v>39848</v>
      </c>
    </row>
    <row r="41" spans="1:19" s="10" customFormat="1" ht="12.75">
      <c r="A41" s="422"/>
      <c r="B41" s="422"/>
      <c r="C41" s="422"/>
      <c r="D41" s="422"/>
      <c r="E41" s="422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</row>
    <row r="42" spans="1:19" s="45" customFormat="1" ht="14.25" customHeight="1">
      <c r="A42" s="415" t="str">
        <f>T('[1]p17'!$C$13:$G$13)</f>
        <v>Izabel Maria Barbosa de Albuquerque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</row>
    <row r="43" spans="1:19" s="3" customFormat="1" ht="13.5" customHeight="1">
      <c r="A43" s="411" t="str">
        <f>IF('[1]p17'!$A$271&lt;&gt;0,'[1]p17'!$A$271,"")</f>
        <v>Banca de Concurso na UEPB - Campus Monteiro</v>
      </c>
      <c r="B43" s="411"/>
      <c r="C43" s="411"/>
      <c r="D43" s="411"/>
      <c r="E43" s="411"/>
      <c r="F43" s="411"/>
      <c r="G43" s="411"/>
      <c r="H43" s="411" t="str">
        <f>IF('[1]p17'!$B$272&lt;&gt;0,'[1]p17'!$B$272,"")</f>
        <v>Banca examinadora de concurso público para professor temporário</v>
      </c>
      <c r="I43" s="411"/>
      <c r="J43" s="411"/>
      <c r="K43" s="411"/>
      <c r="L43" s="411"/>
      <c r="M43" s="411"/>
      <c r="N43" s="411"/>
      <c r="O43" s="411"/>
      <c r="P43" s="411"/>
      <c r="Q43" s="411"/>
      <c r="R43" s="35" t="str">
        <f>IF('[1]p17'!$H$271&lt;&gt;0,'[1]p17'!$H$271,"")</f>
        <v>Monteiro</v>
      </c>
      <c r="S43" s="35">
        <f>IF('[1]p17'!$K$271&lt;&gt;0,'[1]p17'!$K$271,"")</f>
        <v>39793</v>
      </c>
    </row>
    <row r="44" spans="1:19" s="10" customFormat="1" ht="12.75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</row>
    <row r="45" spans="1:19" s="45" customFormat="1" ht="14.25" customHeight="1">
      <c r="A45" s="415" t="str">
        <f>T('[1]p18'!$C$13:$G$13)</f>
        <v>Jaime Alves Barbosa Sobrinho</v>
      </c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</row>
    <row r="46" spans="1:19" s="3" customFormat="1" ht="13.5" customHeight="1">
      <c r="A46" s="411" t="str">
        <f>IF('[1]p18'!$A$271&lt;&gt;0,'[1]p18'!$A$271,"")</f>
        <v>Titular de Banca de Mestrado de Antonio Gomes Nunes</v>
      </c>
      <c r="B46" s="411"/>
      <c r="C46" s="411"/>
      <c r="D46" s="411"/>
      <c r="E46" s="411"/>
      <c r="F46" s="411"/>
      <c r="G46" s="411"/>
      <c r="H46" s="411" t="str">
        <f>IF('[1]p18'!$B$272&lt;&gt;0,'[1]p18'!$B$272,"")</f>
        <v>Banca examinadora de dissertação</v>
      </c>
      <c r="I46" s="411"/>
      <c r="J46" s="411"/>
      <c r="K46" s="411"/>
      <c r="L46" s="411"/>
      <c r="M46" s="411"/>
      <c r="N46" s="411"/>
      <c r="O46" s="411"/>
      <c r="P46" s="411"/>
      <c r="Q46" s="411"/>
      <c r="R46" s="35" t="str">
        <f>IF('[1]p18'!$H$271&lt;&gt;0,'[1]p18'!$H$271,"")</f>
        <v>UFPB - João Pessoa/PB</v>
      </c>
      <c r="S46" s="35">
        <f>IF('[1]p18'!$K$271&lt;&gt;0,'[1]p18'!$K$271,"")</f>
        <v>39780</v>
      </c>
    </row>
    <row r="47" spans="1:19" s="3" customFormat="1" ht="13.5" customHeight="1">
      <c r="A47" s="411" t="str">
        <f>IF('[1]p18'!$A$274&lt;&gt;0,'[1]p18'!$A$274,"")</f>
        <v>Presidente de Banca Examinadora de Concurso Público para Professor Efetivo</v>
      </c>
      <c r="B47" s="411"/>
      <c r="C47" s="411"/>
      <c r="D47" s="411"/>
      <c r="E47" s="411"/>
      <c r="F47" s="411"/>
      <c r="G47" s="411"/>
      <c r="H47" s="411" t="str">
        <f>IF('[1]p18'!$B$275&lt;&gt;0,'[1]p18'!$B$275,"")</f>
        <v>Banca examinadora de concurso público para professor do ensino superior</v>
      </c>
      <c r="I47" s="411"/>
      <c r="J47" s="411"/>
      <c r="K47" s="411"/>
      <c r="L47" s="411"/>
      <c r="M47" s="411"/>
      <c r="N47" s="411"/>
      <c r="O47" s="411"/>
      <c r="P47" s="411"/>
      <c r="Q47" s="411"/>
      <c r="R47" s="35" t="str">
        <f>IF('[1]p18'!$H$274&lt;&gt;0,'[1]p18'!$H$274,"")</f>
        <v>UFERSA - Mossoró/RN</v>
      </c>
      <c r="S47" s="35" t="str">
        <f>IF('[1]p18'!$K$274&lt;&gt;0,'[1]p18'!$K$274,"")</f>
        <v>16-19/12/08</v>
      </c>
    </row>
    <row r="48" spans="1:19" s="3" customFormat="1" ht="13.5" customHeight="1">
      <c r="A48" s="411" t="str">
        <f>IF('[1]p18'!$A$277&lt;&gt;0,'[1]p18'!$A$277,"")</f>
        <v>Suplente de Banca Examinadora de Concurso Público para Professor Efetivo</v>
      </c>
      <c r="B48" s="411"/>
      <c r="C48" s="411"/>
      <c r="D48" s="411"/>
      <c r="E48" s="411"/>
      <c r="F48" s="411"/>
      <c r="G48" s="411"/>
      <c r="H48" s="411" t="str">
        <f>IF('[1]p18'!$B$278&lt;&gt;0,'[1]p18'!$B$278,"")</f>
        <v>Banca examinadora de concurso público para professor do ensino superior</v>
      </c>
      <c r="I48" s="411"/>
      <c r="J48" s="411"/>
      <c r="K48" s="411"/>
      <c r="L48" s="411"/>
      <c r="M48" s="411"/>
      <c r="N48" s="411"/>
      <c r="O48" s="411"/>
      <c r="P48" s="411"/>
      <c r="Q48" s="411"/>
      <c r="R48" s="35" t="str">
        <f>IF('[1]p18'!$H$277&lt;&gt;0,'[1]p18'!$H$277,"")</f>
        <v>UFCG - Sousa/PB</v>
      </c>
      <c r="S48" s="35">
        <f>IF('[1]p18'!$K$277&lt;&gt;0,'[1]p18'!$K$277,"")</f>
        <v>39736</v>
      </c>
    </row>
    <row r="49" spans="1:19" s="10" customFormat="1" ht="12.75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</row>
    <row r="50" spans="1:19" s="45" customFormat="1" ht="14.25" customHeight="1">
      <c r="A50" s="415" t="str">
        <f>T('[1]p20'!$C$13:$G$13)</f>
        <v>José de Arimatéia Fernandes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</row>
    <row r="51" spans="1:19" s="3" customFormat="1" ht="13.5" customHeight="1">
      <c r="A51" s="411" t="str">
        <f>IF('[1]p20'!$A$271&lt;&gt;0,'[1]p20'!$A$271,"")</f>
        <v>Membro Titular da Banca de Concurso para Prof. Adjunto do DM/CCET/UFRN</v>
      </c>
      <c r="B51" s="411"/>
      <c r="C51" s="411"/>
      <c r="D51" s="411"/>
      <c r="E51" s="411"/>
      <c r="F51" s="411"/>
      <c r="G51" s="411"/>
      <c r="H51" s="411" t="str">
        <f>IF('[1]p20'!$B$272&lt;&gt;0,'[1]p20'!$B$272,"")</f>
        <v>Banca examinadora de concurso público para professor do ensino superior</v>
      </c>
      <c r="I51" s="411"/>
      <c r="J51" s="411"/>
      <c r="K51" s="411"/>
      <c r="L51" s="411"/>
      <c r="M51" s="411"/>
      <c r="N51" s="411"/>
      <c r="O51" s="411"/>
      <c r="P51" s="411"/>
      <c r="Q51" s="411"/>
      <c r="R51" s="35" t="str">
        <f>IF('[1]p20'!$H$271&lt;&gt;0,'[1]p20'!$H$271,"")</f>
        <v>UFRN (Natal)</v>
      </c>
      <c r="S51" s="35">
        <f>IF('[1]p20'!$K$271&lt;&gt;0,'[1]p20'!$K$271,"")</f>
        <v>39797</v>
      </c>
    </row>
    <row r="52" spans="1:19" s="3" customFormat="1" ht="13.5" customHeight="1">
      <c r="A52" s="411" t="str">
        <f>IF('[1]p20'!$A$274&lt;&gt;0,'[1]p20'!$A$274,"")</f>
        <v>Membro Titular da Banca de Concurso para Prof. Adjunto do DM/CCET/UFRN</v>
      </c>
      <c r="B52" s="411"/>
      <c r="C52" s="411"/>
      <c r="D52" s="411"/>
      <c r="E52" s="411"/>
      <c r="F52" s="411"/>
      <c r="G52" s="411"/>
      <c r="H52" s="411" t="str">
        <f>IF('[1]p20'!$B$275&lt;&gt;0,'[1]p20'!$B$275,"")</f>
        <v>Banca examinadora de concurso público para professor do ensino superior</v>
      </c>
      <c r="I52" s="411"/>
      <c r="J52" s="411"/>
      <c r="K52" s="411"/>
      <c r="L52" s="411"/>
      <c r="M52" s="411"/>
      <c r="N52" s="411"/>
      <c r="O52" s="411"/>
      <c r="P52" s="411"/>
      <c r="Q52" s="411"/>
      <c r="R52" s="35" t="str">
        <f>IF('[1]p20'!$H$274&lt;&gt;0,'[1]p20'!$H$274,"")</f>
        <v>UFRN (Natal)</v>
      </c>
      <c r="S52" s="35">
        <f>IF('[1]p20'!$K$274&lt;&gt;0,'[1]p20'!$K$274,"")</f>
        <v>39825</v>
      </c>
    </row>
    <row r="53" spans="1:19" s="3" customFormat="1" ht="13.5" customHeight="1">
      <c r="A53" s="411" t="str">
        <f>IF('[1]p20'!$A$277&lt;&gt;0,'[1]p20'!$A$277,"")</f>
        <v>Membro Titular da Banca de Concurso para Prof. Assistente do DM/CERES/UFRN</v>
      </c>
      <c r="B53" s="411"/>
      <c r="C53" s="411"/>
      <c r="D53" s="411"/>
      <c r="E53" s="411"/>
      <c r="F53" s="411"/>
      <c r="G53" s="411"/>
      <c r="H53" s="411" t="str">
        <f>IF('[1]p20'!$B$278&lt;&gt;0,'[1]p20'!$B$278,"")</f>
        <v>Banca examinadora de concurso público para professor do ensino superior</v>
      </c>
      <c r="I53" s="411"/>
      <c r="J53" s="411"/>
      <c r="K53" s="411"/>
      <c r="L53" s="411"/>
      <c r="M53" s="411"/>
      <c r="N53" s="411"/>
      <c r="O53" s="411"/>
      <c r="P53" s="411"/>
      <c r="Q53" s="411"/>
      <c r="R53" s="35" t="str">
        <f>IF('[1]p20'!$H$277&lt;&gt;0,'[1]p20'!$H$277,"")</f>
        <v>UFRN (Caicó)</v>
      </c>
      <c r="S53" s="35">
        <f>IF('[1]p20'!$K$277&lt;&gt;0,'[1]p20'!$K$277,"")</f>
        <v>39860</v>
      </c>
    </row>
    <row r="54" spans="1:19" s="10" customFormat="1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</row>
    <row r="55" spans="1:19" s="45" customFormat="1" ht="14.25" customHeight="1">
      <c r="A55" s="415" t="str">
        <f>T('[1]p27'!$C$13:$G$13)</f>
        <v>Michelli Karinne Barros da Silva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</row>
    <row r="56" spans="1:19" s="3" customFormat="1" ht="13.5" customHeight="1">
      <c r="A56" s="411" t="str">
        <f>IF('[1]p27'!$A$271&lt;&gt;0,'[1]p27'!$A$271,"")</f>
        <v>Concurso para Prof. Assistente</v>
      </c>
      <c r="B56" s="411"/>
      <c r="C56" s="411"/>
      <c r="D56" s="411"/>
      <c r="E56" s="411"/>
      <c r="F56" s="411"/>
      <c r="G56" s="411"/>
      <c r="H56" s="411" t="str">
        <f>IF('[1]p27'!$B$272&lt;&gt;0,'[1]p27'!$B$272,"")</f>
        <v>Banca examinadora de concurso público para professor do ensino superior</v>
      </c>
      <c r="I56" s="411"/>
      <c r="J56" s="411"/>
      <c r="K56" s="411"/>
      <c r="L56" s="411"/>
      <c r="M56" s="411"/>
      <c r="N56" s="411"/>
      <c r="O56" s="411"/>
      <c r="P56" s="411"/>
      <c r="Q56" s="411"/>
      <c r="R56" s="35" t="str">
        <f>IF('[1]p27'!$H$271&lt;&gt;0,'[1]p27'!$H$271,"")</f>
        <v>UFCG-Campina Grande</v>
      </c>
      <c r="S56" s="35">
        <f>IF('[1]p27'!$K$271&lt;&gt;0,'[1]p27'!$K$271,"")</f>
        <v>39848</v>
      </c>
    </row>
    <row r="57" spans="1:19" s="10" customFormat="1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</row>
    <row r="58" spans="1:19" s="45" customFormat="1" ht="14.25" customHeight="1">
      <c r="A58" s="415" t="str">
        <f>T('[1]p34'!$C$13:$G$13)</f>
        <v>Vandik Estevam Barbosa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</row>
    <row r="59" spans="1:19" s="3" customFormat="1" ht="13.5" customHeight="1">
      <c r="A59" s="411" t="str">
        <f>IF('[1]p34'!$A$271&lt;&gt;0,'[1]p34'!$A$271,"")</f>
        <v>Comissão de ascensão funcional para avaliar o prof. Arimatéia</v>
      </c>
      <c r="B59" s="411"/>
      <c r="C59" s="411"/>
      <c r="D59" s="411"/>
      <c r="E59" s="411"/>
      <c r="F59" s="411"/>
      <c r="G59" s="411"/>
      <c r="H59" s="411">
        <f>IF('[1]p34'!$B$272&lt;&gt;0,'[1]p34'!$B$272,"")</f>
      </c>
      <c r="I59" s="411"/>
      <c r="J59" s="411"/>
      <c r="K59" s="411"/>
      <c r="L59" s="411"/>
      <c r="M59" s="411"/>
      <c r="N59" s="411"/>
      <c r="O59" s="411"/>
      <c r="P59" s="411"/>
      <c r="Q59" s="411"/>
      <c r="R59" s="35" t="str">
        <f>IF('[1]p34'!$H$271&lt;&gt;0,'[1]p34'!$H$271,"")</f>
        <v>UAME PORTARIA 34/2008</v>
      </c>
      <c r="S59" s="35">
        <f>IF('[1]p34'!$K$271&lt;&gt;0,'[1]p34'!$K$271,"")</f>
      </c>
    </row>
    <row r="60" spans="1:19" s="3" customFormat="1" ht="13.5" customHeight="1">
      <c r="A60" s="411" t="str">
        <f>IF('[1]p34'!$A$274&lt;&gt;0,'[1]p34'!$A$274,"")</f>
        <v>Comissão de ascensão funcional para avaliar o prof. Marcelo</v>
      </c>
      <c r="B60" s="411"/>
      <c r="C60" s="411"/>
      <c r="D60" s="411"/>
      <c r="E60" s="411"/>
      <c r="F60" s="411"/>
      <c r="G60" s="411"/>
      <c r="H60" s="411">
        <f>IF('[1]p34'!$B$275&lt;&gt;0,'[1]p34'!$B$275,"")</f>
      </c>
      <c r="I60" s="411"/>
      <c r="J60" s="411"/>
      <c r="K60" s="411"/>
      <c r="L60" s="411"/>
      <c r="M60" s="411"/>
      <c r="N60" s="411"/>
      <c r="O60" s="411"/>
      <c r="P60" s="411"/>
      <c r="Q60" s="411"/>
      <c r="R60" s="35" t="str">
        <f>IF('[1]p34'!$H$274&lt;&gt;0,'[1]p34'!$H$274,"")</f>
        <v>UAME PORTARIA 01/2009</v>
      </c>
      <c r="S60" s="35">
        <f>IF('[1]p34'!$K$274&lt;&gt;0,'[1]p34'!$K$274,"")</f>
      </c>
    </row>
    <row r="61" spans="1:19" s="10" customFormat="1" ht="12.75">
      <c r="A61" s="401"/>
      <c r="B61" s="401"/>
      <c r="C61" s="401"/>
      <c r="D61" s="401"/>
      <c r="E61" s="401"/>
      <c r="F61" s="401"/>
      <c r="G61" s="401"/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</row>
  </sheetData>
  <sheetProtection password="CEFE" sheet="1"/>
  <mergeCells count="89">
    <mergeCell ref="A27:G27"/>
    <mergeCell ref="H27:Q27"/>
    <mergeCell ref="A22:G22"/>
    <mergeCell ref="H22:Q22"/>
    <mergeCell ref="A24:S24"/>
    <mergeCell ref="A23:G23"/>
    <mergeCell ref="H23:Q23"/>
    <mergeCell ref="A20:G20"/>
    <mergeCell ref="H20:Q20"/>
    <mergeCell ref="A21:G21"/>
    <mergeCell ref="H21:Q21"/>
    <mergeCell ref="A46:G46"/>
    <mergeCell ref="H46:Q46"/>
    <mergeCell ref="A55:S55"/>
    <mergeCell ref="A56:G56"/>
    <mergeCell ref="H56:Q56"/>
    <mergeCell ref="A49:S49"/>
    <mergeCell ref="A50:S50"/>
    <mergeCell ref="A47:G47"/>
    <mergeCell ref="H47:Q47"/>
    <mergeCell ref="A48:G48"/>
    <mergeCell ref="A17:G17"/>
    <mergeCell ref="A35:S35"/>
    <mergeCell ref="A36:G36"/>
    <mergeCell ref="H36:Q36"/>
    <mergeCell ref="A18:S18"/>
    <mergeCell ref="A25:S25"/>
    <mergeCell ref="H17:Q17"/>
    <mergeCell ref="A31:S31"/>
    <mergeCell ref="A32:S32"/>
    <mergeCell ref="A19:S19"/>
    <mergeCell ref="A45:S45"/>
    <mergeCell ref="A1:S1"/>
    <mergeCell ref="A2:S2"/>
    <mergeCell ref="A3:E3"/>
    <mergeCell ref="F3:Q3"/>
    <mergeCell ref="A4:S5"/>
    <mergeCell ref="H6:Q6"/>
    <mergeCell ref="A6:G6"/>
    <mergeCell ref="A10:S10"/>
    <mergeCell ref="A11:S11"/>
    <mergeCell ref="A9:G9"/>
    <mergeCell ref="H9:Q9"/>
    <mergeCell ref="A7:S7"/>
    <mergeCell ref="A8:G8"/>
    <mergeCell ref="H8:Q8"/>
    <mergeCell ref="A13:S13"/>
    <mergeCell ref="A12:G12"/>
    <mergeCell ref="H12:Q12"/>
    <mergeCell ref="A14:S14"/>
    <mergeCell ref="A15:G15"/>
    <mergeCell ref="H15:Q15"/>
    <mergeCell ref="A16:G16"/>
    <mergeCell ref="A30:G30"/>
    <mergeCell ref="H30:Q30"/>
    <mergeCell ref="A28:S28"/>
    <mergeCell ref="A29:S29"/>
    <mergeCell ref="A26:G26"/>
    <mergeCell ref="H26:Q26"/>
    <mergeCell ref="H16:Q16"/>
    <mergeCell ref="A37:S37"/>
    <mergeCell ref="A38:S38"/>
    <mergeCell ref="A34:S34"/>
    <mergeCell ref="A33:G33"/>
    <mergeCell ref="H33:Q33"/>
    <mergeCell ref="A44:S44"/>
    <mergeCell ref="A43:G43"/>
    <mergeCell ref="H43:Q43"/>
    <mergeCell ref="A41:S41"/>
    <mergeCell ref="A42:S42"/>
    <mergeCell ref="A39:G39"/>
    <mergeCell ref="H39:Q39"/>
    <mergeCell ref="A40:G40"/>
    <mergeCell ref="H40:Q40"/>
    <mergeCell ref="H48:Q48"/>
    <mergeCell ref="A54:S54"/>
    <mergeCell ref="A53:G53"/>
    <mergeCell ref="H53:Q53"/>
    <mergeCell ref="A51:G51"/>
    <mergeCell ref="H51:Q51"/>
    <mergeCell ref="A52:G52"/>
    <mergeCell ref="H52:Q52"/>
    <mergeCell ref="A57:S57"/>
    <mergeCell ref="A58:S58"/>
    <mergeCell ref="A61:S61"/>
    <mergeCell ref="A59:G59"/>
    <mergeCell ref="H59:Q59"/>
    <mergeCell ref="A60:G60"/>
    <mergeCell ref="H60:Q6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7.4218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13.140625" style="0" customWidth="1"/>
    <col min="18" max="18" width="8.710937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96</v>
      </c>
      <c r="B3" s="385"/>
      <c r="C3" s="385"/>
      <c r="D3" s="385"/>
      <c r="E3" s="386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36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3.5" thickBo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13.5" thickBot="1">
      <c r="A6" s="425" t="s">
        <v>12</v>
      </c>
      <c r="B6" s="425"/>
      <c r="C6" s="425"/>
      <c r="D6" s="425"/>
      <c r="E6" s="425"/>
      <c r="F6" s="425"/>
      <c r="G6" s="425"/>
      <c r="H6" s="425"/>
      <c r="I6" s="425" t="s">
        <v>24</v>
      </c>
      <c r="J6" s="425"/>
      <c r="K6" s="425"/>
      <c r="L6" s="425"/>
      <c r="M6" s="425"/>
      <c r="N6" s="425"/>
      <c r="O6" s="425"/>
      <c r="P6" s="425"/>
      <c r="Q6" s="425"/>
      <c r="R6" s="33" t="s">
        <v>19</v>
      </c>
      <c r="S6" s="30" t="s">
        <v>25</v>
      </c>
    </row>
    <row r="7" spans="1:19" s="45" customFormat="1" ht="13.5" customHeight="1">
      <c r="A7" s="372" t="str">
        <f>T('[1]p3'!$C$13:$G$13)</f>
        <v>Amauri Araújo Cruz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7"/>
    </row>
    <row r="8" spans="1:19" s="3" customFormat="1" ht="13.5" customHeight="1">
      <c r="A8" s="411" t="str">
        <f>IF('[1]p3'!$A$247&lt;&gt;0,'[1]p3'!$A$247,"")</f>
        <v>Álgebra Vetorial e Geometria Analítica</v>
      </c>
      <c r="B8" s="411"/>
      <c r="C8" s="411"/>
      <c r="D8" s="411"/>
      <c r="E8" s="411"/>
      <c r="F8" s="411"/>
      <c r="G8" s="411"/>
      <c r="H8" s="411"/>
      <c r="I8" s="400" t="str">
        <f>IF('[1]p3'!$B$248&lt;&gt;0,'[1]p3'!$B$248,"")</f>
        <v>Coordenação de disciplina</v>
      </c>
      <c r="J8" s="374"/>
      <c r="K8" s="374"/>
      <c r="L8" s="374"/>
      <c r="M8" s="374"/>
      <c r="N8" s="374"/>
      <c r="O8" s="374"/>
      <c r="P8" s="374"/>
      <c r="Q8" s="375"/>
      <c r="R8" s="35">
        <f>IF('[1]p3'!$J$247&lt;&gt;0,'[1]p3'!$J$247,"")</f>
        <v>39699</v>
      </c>
      <c r="S8" s="35">
        <f>IF('[1]p3'!$K$247&lt;&gt;0,'[1]p3'!$K$247,"")</f>
        <v>39871</v>
      </c>
    </row>
    <row r="9" spans="1:19" s="10" customFormat="1" ht="12.7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</row>
    <row r="10" spans="1:19" s="45" customFormat="1" ht="13.5" customHeight="1">
      <c r="A10" s="372" t="str">
        <f>T('[1]p5'!$C$13:$G$13)</f>
        <v>Antônio José da Silva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7"/>
    </row>
    <row r="11" spans="1:19" s="3" customFormat="1" ht="13.5" customHeight="1">
      <c r="A11" s="411" t="str">
        <f>IF('[1]p5'!$A$247&lt;&gt;0,'[1]p5'!$A$247,"")</f>
        <v>Comissão para elaboração do PPC_Curso de Estatística  do CCT/UFCG</v>
      </c>
      <c r="B11" s="411"/>
      <c r="C11" s="411"/>
      <c r="D11" s="411"/>
      <c r="E11" s="411"/>
      <c r="F11" s="411"/>
      <c r="G11" s="411"/>
      <c r="H11" s="411"/>
      <c r="I11" s="400" t="str">
        <f>IF('[1]p5'!$B$248&lt;&gt;0,'[1]p5'!$B$248,"")</f>
        <v>Participação em comissões acadêmicas, assessorias e consultorias que tratem de assuntos de abrangência do centro por designação do chefe</v>
      </c>
      <c r="J11" s="374"/>
      <c r="K11" s="374"/>
      <c r="L11" s="374"/>
      <c r="M11" s="374"/>
      <c r="N11" s="374"/>
      <c r="O11" s="374"/>
      <c r="P11" s="374"/>
      <c r="Q11" s="375"/>
      <c r="R11" s="35">
        <f>IF('[1]p5'!$J$247&lt;&gt;0,'[1]p5'!$J$247,"")</f>
        <v>39650</v>
      </c>
      <c r="S11" s="35">
        <f>IF('[1]p5'!$K$247&lt;&gt;0,'[1]p5'!$K$247,"")</f>
      </c>
    </row>
    <row r="12" spans="1:19" s="10" customFormat="1" ht="12.75">
      <c r="A12" s="401"/>
      <c r="B12" s="401"/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</row>
    <row r="13" spans="1:19" s="45" customFormat="1" ht="13.5" customHeight="1">
      <c r="A13" s="372" t="str">
        <f>T('[1]p10'!$C$13:$G$13)</f>
        <v>Daniel Cordeiro de Morais Filho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7"/>
    </row>
    <row r="14" spans="1:19" s="3" customFormat="1" ht="13.5" customHeight="1">
      <c r="A14" s="411" t="str">
        <f>IF('[1]p10'!$A$247&lt;&gt;0,'[1]p10'!$A$247,"")</f>
        <v>Revisor do American Mathematical Reviews</v>
      </c>
      <c r="B14" s="411"/>
      <c r="C14" s="411"/>
      <c r="D14" s="411"/>
      <c r="E14" s="411"/>
      <c r="F14" s="411"/>
      <c r="G14" s="411"/>
      <c r="H14" s="411"/>
      <c r="I14" s="400" t="str">
        <f>IF('[1]p10'!$B$248&lt;&gt;0,'[1]p10'!$B$248,"")</f>
        <v>Consultoria a revistas técnico-científicas ou artístico-culturais (árbitro)</v>
      </c>
      <c r="J14" s="374"/>
      <c r="K14" s="374"/>
      <c r="L14" s="374"/>
      <c r="M14" s="374"/>
      <c r="N14" s="374"/>
      <c r="O14" s="374"/>
      <c r="P14" s="374"/>
      <c r="Q14" s="375"/>
      <c r="R14" s="35">
        <f>IF('[1]p10'!$J$247&lt;&gt;0,'[1]p10'!$J$247,"")</f>
        <v>36892</v>
      </c>
      <c r="S14" s="35">
        <f>IF('[1]p10'!$K$247&lt;&gt;0,'[1]p10'!$K$247,"")</f>
      </c>
    </row>
    <row r="15" spans="1:19" s="3" customFormat="1" ht="13.5" customHeight="1">
      <c r="A15" s="400" t="str">
        <f>IF('[1]p10'!$A$250&lt;&gt;0,'[1]p10'!$A$250,"")</f>
        <v>  DE MORAIS, D.C.
Avaliador do Comitê Externo de Avaliação do PIBIC/UEPB, 2008</v>
      </c>
      <c r="B15" s="374"/>
      <c r="C15" s="374"/>
      <c r="D15" s="374"/>
      <c r="E15" s="374"/>
      <c r="F15" s="374"/>
      <c r="G15" s="374"/>
      <c r="H15" s="374"/>
      <c r="I15" s="400">
        <f>IF('[1]p10'!$B$251&lt;&gt;0,'[1]p10'!$B$251,"")</f>
      </c>
      <c r="J15" s="374"/>
      <c r="K15" s="374"/>
      <c r="L15" s="374"/>
      <c r="M15" s="374"/>
      <c r="N15" s="374"/>
      <c r="O15" s="374"/>
      <c r="P15" s="374"/>
      <c r="Q15" s="375"/>
      <c r="R15" s="35">
        <f>IF('[1]p10'!$J$250&lt;&gt;0,'[1]p10'!$J$250,"")</f>
      </c>
      <c r="S15" s="35">
        <f>IF('[1]p10'!$K$250&lt;&gt;0,'[1]p10'!$K$250,"")</f>
      </c>
    </row>
    <row r="16" spans="1:19" s="10" customFormat="1" ht="12.75">
      <c r="A16" s="401"/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</row>
    <row r="17" spans="1:19" s="45" customFormat="1" ht="13.5" customHeight="1">
      <c r="A17" s="372" t="str">
        <f>T('[1]p11'!$C$13:$G$13)</f>
        <v>Fernanda Ester Camillo Camargo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7"/>
    </row>
    <row r="18" spans="1:19" s="3" customFormat="1" ht="13.5" customHeight="1">
      <c r="A18" s="411" t="str">
        <f>IF('[1]p11'!$A$247&lt;&gt;0,'[1]p11'!$A$247,"")</f>
        <v>Mini-Curso de Nivelamento para os ingressantes de 2009.1</v>
      </c>
      <c r="B18" s="411"/>
      <c r="C18" s="411"/>
      <c r="D18" s="411"/>
      <c r="E18" s="411"/>
      <c r="F18" s="411"/>
      <c r="G18" s="411"/>
      <c r="H18" s="411"/>
      <c r="I18" s="400" t="str">
        <f>IF('[1]p11'!$B$248&lt;&gt;0,'[1]p11'!$B$248,"")</f>
        <v>Participação em equipe executora e projetos permanentes institucionais</v>
      </c>
      <c r="J18" s="374"/>
      <c r="K18" s="374"/>
      <c r="L18" s="374"/>
      <c r="M18" s="374"/>
      <c r="N18" s="374"/>
      <c r="O18" s="374"/>
      <c r="P18" s="374"/>
      <c r="Q18" s="375"/>
      <c r="R18" s="35">
        <f>IF('[1]p11'!$J$247&lt;&gt;0,'[1]p11'!$J$247,"")</f>
        <v>39875</v>
      </c>
      <c r="S18" s="35">
        <f>IF('[1]p11'!$K$247&lt;&gt;0,'[1]p11'!$K$247,"")</f>
        <v>39903</v>
      </c>
    </row>
    <row r="19" spans="1:19" s="10" customFormat="1" ht="12.75">
      <c r="A19" s="401"/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</row>
    <row r="20" spans="1:19" s="45" customFormat="1" ht="13.5" customHeight="1">
      <c r="A20" s="372" t="str">
        <f>T('[1]p19'!$C$13:$G$13)</f>
        <v>Jesualdo Gomes das Chagas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7"/>
    </row>
    <row r="21" spans="1:19" s="3" customFormat="1" ht="13.5" customHeight="1">
      <c r="A21" s="411" t="str">
        <f>IF('[1]p19'!$A$247&lt;&gt;0,'[1]p19'!$A$247,"")</f>
        <v>Membro da equipe executora do PROLICEM</v>
      </c>
      <c r="B21" s="411"/>
      <c r="C21" s="411"/>
      <c r="D21" s="411"/>
      <c r="E21" s="411"/>
      <c r="F21" s="411"/>
      <c r="G21" s="411"/>
      <c r="H21" s="411"/>
      <c r="I21" s="400" t="str">
        <f>IF('[1]p19'!$B$248&lt;&gt;0,'[1]p19'!$B$248,"")</f>
        <v>Participação em equipe executora e projetos de monitoria, PROLICEN, PROIN ou PET no âmbito do Departamento ou Curso</v>
      </c>
      <c r="J21" s="374"/>
      <c r="K21" s="374"/>
      <c r="L21" s="374"/>
      <c r="M21" s="374"/>
      <c r="N21" s="374"/>
      <c r="O21" s="374"/>
      <c r="P21" s="374"/>
      <c r="Q21" s="375"/>
      <c r="R21" s="35">
        <f>IF('[1]p19'!$J$247&lt;&gt;0,'[1]p19'!$J$247,"")</f>
      </c>
      <c r="S21" s="35">
        <f>IF('[1]p19'!$K$247&lt;&gt;0,'[1]p19'!$K$247,"")</f>
      </c>
    </row>
    <row r="22" spans="1:19" s="3" customFormat="1" ht="13.5" customHeight="1">
      <c r="A22" s="400">
        <f>IF('[1]p19'!$A$250&lt;&gt;0,'[1]p19'!$A$250,"")</f>
      </c>
      <c r="B22" s="374"/>
      <c r="C22" s="374"/>
      <c r="D22" s="374"/>
      <c r="E22" s="374"/>
      <c r="F22" s="374"/>
      <c r="G22" s="374"/>
      <c r="H22" s="374"/>
      <c r="I22" s="400">
        <f>IF('[1]p19'!$B$251&lt;&gt;0,'[1]p19'!$B$251,"")</f>
      </c>
      <c r="J22" s="374"/>
      <c r="K22" s="374"/>
      <c r="L22" s="374"/>
      <c r="M22" s="374"/>
      <c r="N22" s="374"/>
      <c r="O22" s="374"/>
      <c r="P22" s="374"/>
      <c r="Q22" s="375"/>
      <c r="R22" s="35">
        <f>IF('[1]p19'!$J$250&lt;&gt;0,'[1]p19'!$J$250,"")</f>
      </c>
      <c r="S22" s="35">
        <f>IF('[1]p19'!$K$250&lt;&gt;0,'[1]p19'!$K$250,"")</f>
      </c>
    </row>
    <row r="23" spans="1:19" s="45" customFormat="1" ht="13.5" customHeight="1">
      <c r="A23" s="372" t="str">
        <f>T('[1]p22'!$C$13:$G$13)</f>
        <v>José Lindomberg Possiano Barreiro</v>
      </c>
      <c r="B23" s="373"/>
      <c r="C23" s="373"/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7"/>
    </row>
    <row r="24" spans="1:19" s="3" customFormat="1" ht="13.5" customHeight="1">
      <c r="A24" s="411" t="str">
        <f>IF('[1]p22'!$A$247&lt;&gt;0,'[1]p22'!$A$247,"")</f>
        <v>Álgebra Linear I</v>
      </c>
      <c r="B24" s="411"/>
      <c r="C24" s="411"/>
      <c r="D24" s="411"/>
      <c r="E24" s="411"/>
      <c r="F24" s="411"/>
      <c r="G24" s="411"/>
      <c r="H24" s="411"/>
      <c r="I24" s="400" t="str">
        <f>IF('[1]p22'!$B$248&lt;&gt;0,'[1]p22'!$B$248,"")</f>
        <v>Coordenação de disciplina</v>
      </c>
      <c r="J24" s="374"/>
      <c r="K24" s="374"/>
      <c r="L24" s="374"/>
      <c r="M24" s="374"/>
      <c r="N24" s="374"/>
      <c r="O24" s="374"/>
      <c r="P24" s="374"/>
      <c r="Q24" s="375"/>
      <c r="R24" s="35">
        <f>IF('[1]p22'!$J$247&lt;&gt;0,'[1]p22'!$J$247,"")</f>
        <v>39699</v>
      </c>
      <c r="S24" s="35">
        <f>IF('[1]p22'!$K$247&lt;&gt;0,'[1]p22'!$K$247,"")</f>
        <v>39863</v>
      </c>
    </row>
    <row r="25" spans="1:19" s="10" customFormat="1" ht="12.7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</row>
    <row r="26" spans="1:19" s="45" customFormat="1" ht="13.5" customHeight="1">
      <c r="A26" s="372" t="str">
        <f>T('[1]p24'!$C$13:$G$13)</f>
        <v>Luiz Mendes Albuquerque Neto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7"/>
    </row>
    <row r="27" spans="1:19" s="3" customFormat="1" ht="13.5" customHeight="1">
      <c r="A27" s="411" t="str">
        <f>IF('[1]p24'!$A$247&lt;&gt;0,'[1]p24'!$A$247,"")</f>
        <v>Cálculo Diferencial e Integral I</v>
      </c>
      <c r="B27" s="411"/>
      <c r="C27" s="411"/>
      <c r="D27" s="411"/>
      <c r="E27" s="411"/>
      <c r="F27" s="411"/>
      <c r="G27" s="411"/>
      <c r="H27" s="411"/>
      <c r="I27" s="400" t="str">
        <f>IF('[1]p24'!$B$248&lt;&gt;0,'[1]p24'!$B$248,"")</f>
        <v>Coordenação de disciplina</v>
      </c>
      <c r="J27" s="374"/>
      <c r="K27" s="374"/>
      <c r="L27" s="374"/>
      <c r="M27" s="374"/>
      <c r="N27" s="374"/>
      <c r="O27" s="374"/>
      <c r="P27" s="374"/>
      <c r="Q27" s="375"/>
      <c r="R27" s="35">
        <f>IF('[1]p24'!$J$247&lt;&gt;0,'[1]p24'!$J$247,"")</f>
        <v>39699</v>
      </c>
      <c r="S27" s="35">
        <f>IF('[1]p24'!$K$247&lt;&gt;0,'[1]p24'!$K$247,"")</f>
        <v>39871</v>
      </c>
    </row>
    <row r="28" spans="1:19" s="3" customFormat="1" ht="13.5" customHeight="1">
      <c r="A28" s="400" t="str">
        <f>IF('[1]p24'!$A$250&lt;&gt;0,'[1]p24'!$A$250,"")</f>
        <v>Elaboração de Projeto de Ensino,em conteúdos formativos básicos,para os igressantes no período 09.1</v>
      </c>
      <c r="B28" s="374"/>
      <c r="C28" s="374"/>
      <c r="D28" s="374"/>
      <c r="E28" s="374"/>
      <c r="F28" s="374"/>
      <c r="G28" s="374"/>
      <c r="H28" s="374"/>
      <c r="I28" s="400" t="str">
        <f>IF('[1]p24'!$B$251&lt;&gt;0,'[1]p24'!$B$251,"")</f>
        <v>Participação em comissões acadêmicas, assessorias e consultorias que tratem de assuntos de abrangência do centro por designação do chefe</v>
      </c>
      <c r="J28" s="374"/>
      <c r="K28" s="374"/>
      <c r="L28" s="374"/>
      <c r="M28" s="374"/>
      <c r="N28" s="374"/>
      <c r="O28" s="374"/>
      <c r="P28" s="374"/>
      <c r="Q28" s="375"/>
      <c r="R28" s="35">
        <f>IF('[1]p24'!$J$250&lt;&gt;0,'[1]p24'!$J$250,"")</f>
        <v>39771</v>
      </c>
      <c r="S28" s="35">
        <f>IF('[1]p24'!$K$250&lt;&gt;0,'[1]p24'!$K$250,"")</f>
        <v>39805</v>
      </c>
    </row>
    <row r="29" spans="1:19" s="10" customFormat="1" ht="13.5" customHeight="1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</row>
    <row r="30" spans="1:19" s="45" customFormat="1" ht="13.5" customHeight="1">
      <c r="A30" s="372" t="str">
        <f>T('[1]p27'!$C$13:$G$13)</f>
        <v>Michelli Karinne Barros da Silva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7"/>
    </row>
    <row r="31" spans="1:19" s="3" customFormat="1" ht="13.5" customHeight="1">
      <c r="A31" s="411" t="str">
        <f>IF('[1]p27'!$A$247&lt;&gt;0,'[1]p27'!$A$247,"")</f>
        <v>Coordenação do Programa de Verão 2009 da UAME/CCT/UFCG</v>
      </c>
      <c r="B31" s="411"/>
      <c r="C31" s="411"/>
      <c r="D31" s="411"/>
      <c r="E31" s="411"/>
      <c r="F31" s="411"/>
      <c r="G31" s="411"/>
      <c r="H31" s="411"/>
      <c r="I31" s="400" t="str">
        <f>IF('[1]p27'!$B$248&lt;&gt;0,'[1]p27'!$B$248,"")</f>
        <v>Membro de comissão de evento técnico-científico ou artístico-cultural local</v>
      </c>
      <c r="J31" s="374"/>
      <c r="K31" s="374"/>
      <c r="L31" s="374"/>
      <c r="M31" s="374"/>
      <c r="N31" s="374"/>
      <c r="O31" s="374"/>
      <c r="P31" s="374"/>
      <c r="Q31" s="375"/>
      <c r="R31" s="35">
        <f>IF('[1]p27'!$J$247&lt;&gt;0,'[1]p27'!$J$247,"")</f>
        <v>39640</v>
      </c>
      <c r="S31" s="35">
        <f>IF('[1]p27'!$K$247&lt;&gt;0,'[1]p27'!$K$247,"")</f>
        <v>39878</v>
      </c>
    </row>
    <row r="32" spans="1:19" s="10" customFormat="1" ht="13.5" customHeight="1">
      <c r="A32" s="401"/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</row>
    <row r="33" spans="1:19" s="45" customFormat="1" ht="13.5" customHeight="1">
      <c r="A33" s="372" t="str">
        <f>T('[1]p28'!$C$13:$G$13)</f>
        <v>Miriam Costa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7"/>
    </row>
    <row r="34" spans="1:19" s="3" customFormat="1" ht="13.5" customHeight="1">
      <c r="A34" s="411" t="str">
        <f>IF('[1]p28'!$A$247&lt;&gt;0,'[1]p28'!$A$247,"")</f>
        <v>Cálculo Diferencial e Integral II</v>
      </c>
      <c r="B34" s="411"/>
      <c r="C34" s="411"/>
      <c r="D34" s="411"/>
      <c r="E34" s="411"/>
      <c r="F34" s="411"/>
      <c r="G34" s="411"/>
      <c r="H34" s="411"/>
      <c r="I34" s="400" t="str">
        <f>IF('[1]p28'!$B$248&lt;&gt;0,'[1]p28'!$B$248,"")</f>
        <v>Coordenação de disciplina</v>
      </c>
      <c r="J34" s="374"/>
      <c r="K34" s="374"/>
      <c r="L34" s="374"/>
      <c r="M34" s="374"/>
      <c r="N34" s="374"/>
      <c r="O34" s="374"/>
      <c r="P34" s="374"/>
      <c r="Q34" s="375"/>
      <c r="R34" s="35">
        <f>IF('[1]p28'!$J$247&lt;&gt;0,'[1]p28'!$J$247,"")</f>
        <v>40064</v>
      </c>
      <c r="S34" s="35">
        <f>IF('[1]p28'!$K$247&lt;&gt;0,'[1]p28'!$K$247,"")</f>
        <v>39871</v>
      </c>
    </row>
    <row r="35" spans="1:19" s="10" customFormat="1" ht="12.75">
      <c r="A35" s="401"/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1"/>
      <c r="S35" s="401"/>
    </row>
    <row r="36" spans="1:19" s="45" customFormat="1" ht="13.5" customHeight="1">
      <c r="A36" s="372" t="str">
        <f>T('[1]p29'!$C$13:$G$13)</f>
        <v>Patrícia Batista Leal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7"/>
    </row>
    <row r="37" spans="1:19" s="3" customFormat="1" ht="13.5" customHeight="1">
      <c r="A37" s="411" t="str">
        <f>IF('[1]p29'!$A$247&lt;&gt;0,'[1]p29'!$A$247,"")</f>
        <v>Probabilidade e Estatística</v>
      </c>
      <c r="B37" s="411"/>
      <c r="C37" s="411"/>
      <c r="D37" s="411"/>
      <c r="E37" s="411"/>
      <c r="F37" s="411"/>
      <c r="G37" s="411"/>
      <c r="H37" s="411"/>
      <c r="I37" s="400" t="str">
        <f>IF('[1]p29'!$B$248&lt;&gt;0,'[1]p29'!$B$248,"")</f>
        <v>Coordenação de disciplina</v>
      </c>
      <c r="J37" s="374"/>
      <c r="K37" s="374"/>
      <c r="L37" s="374"/>
      <c r="M37" s="374"/>
      <c r="N37" s="374"/>
      <c r="O37" s="374"/>
      <c r="P37" s="374"/>
      <c r="Q37" s="375"/>
      <c r="R37" s="35">
        <f>IF('[1]p29'!$J$247&lt;&gt;0,'[1]p29'!$J$247,"")</f>
        <v>39699</v>
      </c>
      <c r="S37" s="35">
        <f>IF('[1]p29'!$K$247&lt;&gt;0,'[1]p29'!$K$247,"")</f>
        <v>39871</v>
      </c>
    </row>
    <row r="38" spans="1:19" s="10" customFormat="1" ht="12.75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</row>
    <row r="39" spans="1:19" s="45" customFormat="1" ht="13.5" customHeight="1">
      <c r="A39" s="372" t="str">
        <f>T('[1]p30'!$C$13:$G$13)</f>
        <v>Rosana Marques da Silva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7"/>
    </row>
    <row r="40" spans="1:19" s="3" customFormat="1" ht="13.5" customHeight="1">
      <c r="A40" s="411" t="str">
        <f>IF('[1]p30'!$A$247&lt;&gt;0,'[1]p30'!$A$247,"")</f>
        <v>Programa Interdepartamental de Tecnologia em Petróleo e Gás - PRH(25)</v>
      </c>
      <c r="B40" s="411"/>
      <c r="C40" s="411"/>
      <c r="D40" s="411"/>
      <c r="E40" s="411"/>
      <c r="F40" s="411"/>
      <c r="G40" s="411"/>
      <c r="H40" s="411"/>
      <c r="I40" s="400" t="str">
        <f>IF('[1]p30'!$B$248&lt;&gt;0,'[1]p30'!$B$248,"")</f>
        <v>Participação em equipe executora e projetos permanentes institucionais</v>
      </c>
      <c r="J40" s="374"/>
      <c r="K40" s="374"/>
      <c r="L40" s="374"/>
      <c r="M40" s="374"/>
      <c r="N40" s="374"/>
      <c r="O40" s="374"/>
      <c r="P40" s="374"/>
      <c r="Q40" s="375"/>
      <c r="R40" s="35">
        <f>IF('[1]p30'!$J$247&lt;&gt;0,'[1]p30'!$J$247,"")</f>
        <v>36528</v>
      </c>
      <c r="S40" s="35">
        <f>IF('[1]p30'!$K$247&lt;&gt;0,'[1]p30'!$K$247,"")</f>
      </c>
    </row>
    <row r="41" spans="1:19" s="10" customFormat="1" ht="12.75">
      <c r="A41" s="401"/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  <c r="R41" s="401"/>
      <c r="S41" s="401"/>
    </row>
    <row r="42" spans="1:19" s="45" customFormat="1" ht="13.5" customHeight="1">
      <c r="A42" s="372" t="str">
        <f>T('[1]p33'!$C$13:$G$13)</f>
        <v>Severino Horácio da Silva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7"/>
    </row>
    <row r="43" spans="1:19" s="3" customFormat="1" ht="13.5" customHeight="1">
      <c r="A43" s="411" t="str">
        <f>IF('[1]p33'!$A$247&lt;&gt;0,'[1]p33'!$A$247,"")</f>
        <v>Membro da Comissão Organizadora do Programa de Verão 2009 da UAME/CCT/UFCG</v>
      </c>
      <c r="B43" s="411"/>
      <c r="C43" s="411"/>
      <c r="D43" s="411"/>
      <c r="E43" s="411"/>
      <c r="F43" s="411"/>
      <c r="G43" s="411"/>
      <c r="H43" s="411"/>
      <c r="I43" s="400">
        <f>IF('[1]p33'!$B$248&lt;&gt;0,'[1]p33'!$B$248,"")</f>
      </c>
      <c r="J43" s="374"/>
      <c r="K43" s="374"/>
      <c r="L43" s="374"/>
      <c r="M43" s="374"/>
      <c r="N43" s="374"/>
      <c r="O43" s="374"/>
      <c r="P43" s="374"/>
      <c r="Q43" s="375"/>
      <c r="R43" s="35">
        <f>IF('[1]p33'!$J$247&lt;&gt;0,'[1]p33'!$J$247,"")</f>
        <v>39467</v>
      </c>
      <c r="S43" s="35">
        <f>IF('[1]p33'!$K$247&lt;&gt;0,'[1]p33'!$K$247,"")</f>
        <v>39842</v>
      </c>
    </row>
    <row r="44" spans="1:19" s="10" customFormat="1" ht="12.75">
      <c r="A44" s="401"/>
      <c r="B44" s="401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</row>
    <row r="45" spans="1:19" s="45" customFormat="1" ht="13.5" customHeight="1">
      <c r="A45" s="372" t="str">
        <f>T('[1]p34'!$C$13:$G$13)</f>
        <v>Vandik Estevam Barbosa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7"/>
    </row>
    <row r="46" spans="1:19" s="3" customFormat="1" ht="13.5" customHeight="1">
      <c r="A46" s="411" t="str">
        <f>IF('[1]p34'!$A$247&lt;&gt;0,'[1]p34'!$A$247,"")</f>
        <v>Equações Diferenciais Lineares</v>
      </c>
      <c r="B46" s="411"/>
      <c r="C46" s="411"/>
      <c r="D46" s="411"/>
      <c r="E46" s="411"/>
      <c r="F46" s="411"/>
      <c r="G46" s="411"/>
      <c r="H46" s="411"/>
      <c r="I46" s="400" t="str">
        <f>IF('[1]p34'!$B$248&lt;&gt;0,'[1]p34'!$B$248,"")</f>
        <v>Coordenação de disciplina</v>
      </c>
      <c r="J46" s="374"/>
      <c r="K46" s="374"/>
      <c r="L46" s="374"/>
      <c r="M46" s="374"/>
      <c r="N46" s="374"/>
      <c r="O46" s="374"/>
      <c r="P46" s="374"/>
      <c r="Q46" s="375"/>
      <c r="R46" s="35">
        <f>IF('[1]p34'!$J$247&lt;&gt;0,'[1]p34'!$J$247,"")</f>
        <v>39699</v>
      </c>
      <c r="S46" s="35">
        <f>IF('[1]p34'!$K$247&lt;&gt;0,'[1]p34'!$K$247,"")</f>
        <v>39871</v>
      </c>
    </row>
  </sheetData>
  <sheetProtection password="CEFE" sheet="1"/>
  <mergeCells count="63">
    <mergeCell ref="A10:S10"/>
    <mergeCell ref="A12:S12"/>
    <mergeCell ref="A13:S13"/>
    <mergeCell ref="A11:H11"/>
    <mergeCell ref="I11:Q11"/>
    <mergeCell ref="A40:H40"/>
    <mergeCell ref="I40:Q40"/>
    <mergeCell ref="I37:Q37"/>
    <mergeCell ref="A17:S17"/>
    <mergeCell ref="A18:H18"/>
    <mergeCell ref="I18:Q18"/>
    <mergeCell ref="A19:S19"/>
    <mergeCell ref="A26:S26"/>
    <mergeCell ref="A28:H28"/>
    <mergeCell ref="I28:Q28"/>
    <mergeCell ref="A41:S41"/>
    <mergeCell ref="A42:S42"/>
    <mergeCell ref="A43:H43"/>
    <mergeCell ref="I43:Q43"/>
    <mergeCell ref="A36:S36"/>
    <mergeCell ref="A31:H31"/>
    <mergeCell ref="I31:Q31"/>
    <mergeCell ref="A29:S29"/>
    <mergeCell ref="A30:S30"/>
    <mergeCell ref="A15:H15"/>
    <mergeCell ref="I15:Q15"/>
    <mergeCell ref="A27:H27"/>
    <mergeCell ref="I27:Q27"/>
    <mergeCell ref="A20:S20"/>
    <mergeCell ref="A21:H21"/>
    <mergeCell ref="I22:Q22"/>
    <mergeCell ref="I21:Q21"/>
    <mergeCell ref="A22:H22"/>
    <mergeCell ref="A4:S5"/>
    <mergeCell ref="A16:S16"/>
    <mergeCell ref="A1:S1"/>
    <mergeCell ref="A2:S2"/>
    <mergeCell ref="A3:E3"/>
    <mergeCell ref="F3:Q3"/>
    <mergeCell ref="A6:H6"/>
    <mergeCell ref="I6:Q6"/>
    <mergeCell ref="A7:S7"/>
    <mergeCell ref="A9:S9"/>
    <mergeCell ref="A8:H8"/>
    <mergeCell ref="I8:Q8"/>
    <mergeCell ref="A44:S44"/>
    <mergeCell ref="A45:S45"/>
    <mergeCell ref="A25:S25"/>
    <mergeCell ref="A24:H24"/>
    <mergeCell ref="I24:Q24"/>
    <mergeCell ref="A23:S23"/>
    <mergeCell ref="A14:H14"/>
    <mergeCell ref="I14:Q14"/>
    <mergeCell ref="A46:H46"/>
    <mergeCell ref="I46:Q46"/>
    <mergeCell ref="A32:S32"/>
    <mergeCell ref="A33:S33"/>
    <mergeCell ref="A34:H34"/>
    <mergeCell ref="I34:Q34"/>
    <mergeCell ref="A38:S38"/>
    <mergeCell ref="A39:S39"/>
    <mergeCell ref="A35:S35"/>
    <mergeCell ref="A37:H3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98" t="s">
        <v>167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ht="13.5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3.5" thickBot="1">
      <c r="A3" s="295" t="s">
        <v>243</v>
      </c>
      <c r="B3" s="296"/>
      <c r="C3" s="296"/>
      <c r="D3" s="297"/>
      <c r="E3" s="430"/>
      <c r="F3" s="427"/>
      <c r="G3" s="427"/>
      <c r="H3" s="427"/>
      <c r="I3" s="427"/>
      <c r="J3" s="427"/>
      <c r="K3" s="427"/>
      <c r="L3" s="427"/>
      <c r="M3" s="431"/>
      <c r="N3" s="428" t="s">
        <v>81</v>
      </c>
      <c r="O3" s="429"/>
      <c r="P3" s="296" t="str">
        <f>'[1]p1'!$H$4</f>
        <v>2008.2</v>
      </c>
      <c r="Q3" s="297"/>
    </row>
    <row r="4" spans="1:17" s="63" customFormat="1" ht="12.75">
      <c r="A4" s="426" t="s">
        <v>291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s="65" customFormat="1" ht="12.75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</row>
  </sheetData>
  <sheetProtection password="CEFE" sheet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98" t="s">
        <v>167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ht="13.5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3.5" thickBot="1">
      <c r="A3" s="295" t="s">
        <v>242</v>
      </c>
      <c r="B3" s="296"/>
      <c r="C3" s="296"/>
      <c r="D3" s="297"/>
      <c r="E3" s="430"/>
      <c r="F3" s="427"/>
      <c r="G3" s="427"/>
      <c r="H3" s="427"/>
      <c r="I3" s="427"/>
      <c r="J3" s="427"/>
      <c r="K3" s="427"/>
      <c r="L3" s="427"/>
      <c r="M3" s="431"/>
      <c r="N3" s="428" t="s">
        <v>81</v>
      </c>
      <c r="O3" s="429"/>
      <c r="P3" s="296" t="str">
        <f>'[1]p1'!$H$4</f>
        <v>2008.2</v>
      </c>
      <c r="Q3" s="297"/>
    </row>
    <row r="4" spans="1:17" s="63" customFormat="1" ht="12.75">
      <c r="A4" s="426" t="s">
        <v>291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s="65" customFormat="1" ht="12.75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</row>
  </sheetData>
  <sheetProtection password="CEFE" sheet="1"/>
  <mergeCells count="7">
    <mergeCell ref="A4:Q5"/>
    <mergeCell ref="A2:Q2"/>
    <mergeCell ref="A3:D3"/>
    <mergeCell ref="A1:Q1"/>
    <mergeCell ref="P3:Q3"/>
    <mergeCell ref="N3:O3"/>
    <mergeCell ref="E3:M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B117"/>
  <sheetViews>
    <sheetView zoomScalePageLayoutView="0" workbookViewId="0" topLeftCell="A1">
      <selection activeCell="E3" sqref="E3:M3"/>
    </sheetView>
  </sheetViews>
  <sheetFormatPr defaultColWidth="9.140625" defaultRowHeight="12.75"/>
  <cols>
    <col min="1" max="1" width="5.8515625" style="20" customWidth="1"/>
    <col min="2" max="3" width="6.7109375" style="20" customWidth="1"/>
    <col min="4" max="4" width="7.140625" style="20" customWidth="1"/>
    <col min="5" max="5" width="8.8515625" style="20" customWidth="1"/>
    <col min="6" max="6" width="8.00390625" style="20" customWidth="1"/>
    <col min="7" max="7" width="6.421875" style="20" customWidth="1"/>
    <col min="8" max="8" width="7.00390625" style="20" customWidth="1"/>
    <col min="9" max="9" width="6.421875" style="20" customWidth="1"/>
    <col min="10" max="10" width="7.00390625" style="20" customWidth="1"/>
    <col min="11" max="11" width="5.140625" style="20" customWidth="1"/>
    <col min="12" max="12" width="7.7109375" style="20" customWidth="1"/>
    <col min="13" max="13" width="6.421875" style="20" customWidth="1"/>
    <col min="14" max="14" width="6.57421875" style="20" customWidth="1"/>
    <col min="15" max="15" width="5.7109375" style="20" customWidth="1"/>
    <col min="16" max="16" width="7.140625" style="20" customWidth="1"/>
    <col min="17" max="17" width="6.7109375" style="20" customWidth="1"/>
    <col min="18" max="19" width="5.8515625" style="20" customWidth="1"/>
    <col min="20" max="16384" width="9.140625" style="20" customWidth="1"/>
  </cols>
  <sheetData>
    <row r="1" spans="1:17" ht="13.5" thickBot="1">
      <c r="A1" s="298" t="s">
        <v>167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ht="13.5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</row>
    <row r="3" spans="1:17" ht="13.5" thickBot="1">
      <c r="A3" s="295" t="s">
        <v>241</v>
      </c>
      <c r="B3" s="296"/>
      <c r="C3" s="296"/>
      <c r="D3" s="297"/>
      <c r="E3" s="430"/>
      <c r="F3" s="427"/>
      <c r="G3" s="427"/>
      <c r="H3" s="427"/>
      <c r="I3" s="427"/>
      <c r="J3" s="427"/>
      <c r="K3" s="427"/>
      <c r="L3" s="427"/>
      <c r="M3" s="431"/>
      <c r="N3" s="428" t="s">
        <v>81</v>
      </c>
      <c r="O3" s="429"/>
      <c r="P3" s="296" t="str">
        <f>'[1]p1'!$H$4</f>
        <v>2008.2</v>
      </c>
      <c r="Q3" s="297"/>
    </row>
    <row r="4" spans="1:17" s="63" customFormat="1" ht="12.75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</row>
    <row r="5" spans="1:17" s="63" customFormat="1" ht="12.75">
      <c r="A5" s="426"/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</row>
    <row r="6" spans="1:17" s="65" customFormat="1" ht="12.7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</row>
    <row r="7" spans="1:236" s="169" customFormat="1" ht="14.25" customHeight="1">
      <c r="A7" s="415" t="str">
        <f>T('[1]p1'!$C$13:$G$13)</f>
        <v>Alciônio Saldanha de Oliveira</v>
      </c>
      <c r="B7" s="415"/>
      <c r="C7" s="415"/>
      <c r="D7" s="415"/>
      <c r="E7" s="415"/>
      <c r="F7" s="441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172"/>
      <c r="S7" s="39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  <c r="HC7" s="173"/>
      <c r="HD7" s="173"/>
      <c r="HE7" s="173"/>
      <c r="HF7" s="173"/>
      <c r="HG7" s="173"/>
      <c r="HH7" s="173"/>
      <c r="HI7" s="173"/>
      <c r="HJ7" s="173"/>
      <c r="HK7" s="173"/>
      <c r="HL7" s="173"/>
      <c r="HM7" s="173"/>
      <c r="HN7" s="173"/>
      <c r="HO7" s="173"/>
      <c r="HP7" s="173"/>
      <c r="HQ7" s="173"/>
      <c r="HR7" s="173"/>
      <c r="HS7" s="173"/>
      <c r="HT7" s="173"/>
      <c r="HU7" s="173"/>
      <c r="HV7" s="173"/>
      <c r="HW7" s="173"/>
      <c r="HX7" s="173"/>
      <c r="HY7" s="173"/>
      <c r="HZ7" s="173"/>
      <c r="IA7" s="173"/>
      <c r="IB7" s="173"/>
    </row>
    <row r="8" spans="1:236" s="170" customFormat="1" ht="14.25" customHeight="1">
      <c r="A8" s="435" t="str">
        <f>IF('[1]p1'!$A$200:$L$200&lt;&gt;0,'[1]p1'!$A$200:$L$200,"")</f>
        <v>Melo, J. L. F, Claudianor, C. O., de Oliveira, A. S.; As integrais segundo Riemann e Lebesgue, V Congresso de Iniciação Científica da UFCG, Out./2008.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DK8" s="174"/>
      <c r="DL8" s="174"/>
      <c r="DM8" s="174"/>
      <c r="DN8" s="174"/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74"/>
      <c r="ED8" s="174"/>
      <c r="EE8" s="174"/>
      <c r="EF8" s="174"/>
      <c r="EG8" s="174"/>
      <c r="EH8" s="174"/>
      <c r="EI8" s="174"/>
      <c r="EJ8" s="174"/>
      <c r="EK8" s="174"/>
      <c r="EL8" s="174"/>
      <c r="EM8" s="174"/>
      <c r="EN8" s="174"/>
      <c r="EO8" s="174"/>
      <c r="EP8" s="174"/>
      <c r="EQ8" s="174"/>
      <c r="ER8" s="174"/>
      <c r="ES8" s="174"/>
      <c r="ET8" s="174"/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4"/>
      <c r="FK8" s="174"/>
      <c r="FL8" s="174"/>
      <c r="FM8" s="174"/>
      <c r="FN8" s="174"/>
      <c r="FO8" s="174"/>
      <c r="FP8" s="174"/>
      <c r="FQ8" s="174"/>
      <c r="FR8" s="174"/>
      <c r="FS8" s="174"/>
      <c r="FT8" s="174"/>
      <c r="FU8" s="174"/>
      <c r="FV8" s="174"/>
      <c r="FW8" s="174"/>
      <c r="FX8" s="174"/>
      <c r="FY8" s="174"/>
      <c r="FZ8" s="174"/>
      <c r="GA8" s="174"/>
      <c r="GB8" s="174"/>
      <c r="GC8" s="174"/>
      <c r="GD8" s="174"/>
      <c r="GE8" s="174"/>
      <c r="GF8" s="174"/>
      <c r="GG8" s="174"/>
      <c r="GH8" s="174"/>
      <c r="GI8" s="174"/>
      <c r="GJ8" s="174"/>
      <c r="GK8" s="174"/>
      <c r="GL8" s="174"/>
      <c r="GM8" s="174"/>
      <c r="GN8" s="174"/>
      <c r="GO8" s="174"/>
      <c r="GP8" s="174"/>
      <c r="GQ8" s="174"/>
      <c r="GR8" s="174"/>
      <c r="GS8" s="174"/>
      <c r="GT8" s="174"/>
      <c r="GU8" s="174"/>
      <c r="GV8" s="174"/>
      <c r="GW8" s="174"/>
      <c r="GX8" s="174"/>
      <c r="GY8" s="174"/>
      <c r="GZ8" s="174"/>
      <c r="HA8" s="174"/>
      <c r="HB8" s="174"/>
      <c r="HC8" s="174"/>
      <c r="HD8" s="174"/>
      <c r="HE8" s="174"/>
      <c r="HF8" s="174"/>
      <c r="HG8" s="174"/>
      <c r="HH8" s="174"/>
      <c r="HI8" s="174"/>
      <c r="HJ8" s="174"/>
      <c r="HK8" s="174"/>
      <c r="HL8" s="174"/>
      <c r="HM8" s="174"/>
      <c r="HN8" s="174"/>
      <c r="HO8" s="174"/>
      <c r="HP8" s="174"/>
      <c r="HQ8" s="174"/>
      <c r="HR8" s="174"/>
      <c r="HS8" s="174"/>
      <c r="HT8" s="174"/>
      <c r="HU8" s="174"/>
      <c r="HV8" s="174"/>
      <c r="HW8" s="174"/>
      <c r="HX8" s="174"/>
      <c r="HY8" s="174"/>
      <c r="HZ8" s="174"/>
      <c r="IA8" s="174"/>
      <c r="IB8" s="174"/>
    </row>
    <row r="9" spans="1:236" s="170" customFormat="1" ht="14.25" customHeight="1">
      <c r="A9" s="171" t="s">
        <v>27</v>
      </c>
      <c r="B9" s="434" t="str">
        <f>IF('[1]p1'!$B$201:$L$201&lt;&gt;0,'[1]p1'!$B$201:$L$201,"")</f>
        <v>Trabalho apresentado em evento</v>
      </c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</row>
    <row r="10" spans="1:236" s="65" customFormat="1" ht="14.25" customHeight="1">
      <c r="A10" s="436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</row>
    <row r="11" spans="1:19" s="46" customFormat="1" ht="14.25" customHeight="1">
      <c r="A11" s="395" t="str">
        <f>T('[1]p4'!$C$13:$G$13)</f>
        <v>Angelo Roncalli Furtado de Holanda</v>
      </c>
      <c r="B11" s="396"/>
      <c r="C11" s="396"/>
      <c r="D11" s="396"/>
      <c r="E11" s="413"/>
      <c r="F11" s="44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65"/>
      <c r="S11" s="39"/>
    </row>
    <row r="12" spans="1:17" s="66" customFormat="1" ht="14.25" customHeight="1">
      <c r="A12" s="435" t="str">
        <f>IF('[1]p4'!$A$200:$L$200&lt;&gt;0,'[1]p4'!$A$200:$L$200,"")</f>
        <v>Alves, C. O., Holanda, A.R.F. , Fernades, J. A. Existence of positive solutions for a quasilinear problema with critical growt in R^N+ ; Glasgow Mathematica journal , 2009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</row>
    <row r="13" spans="1:17" s="66" customFormat="1" ht="14.25" customHeight="1">
      <c r="A13" s="175" t="s">
        <v>27</v>
      </c>
      <c r="B13" s="440" t="str">
        <f>IF('[1]p4'!$B$201:$L$201&lt;&gt;0,'[1]p4'!$B$201:$L$201,"")</f>
        <v>Artigo técnico ou científico publicado em periódico indexado internacionalmente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</row>
    <row r="14" spans="1:17" s="65" customFormat="1" ht="15.7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</row>
    <row r="15" spans="1:17" s="66" customFormat="1" ht="14.25" customHeight="1">
      <c r="A15" s="435" t="str">
        <f>IF('[1]p4'!$A$204:$L$204&lt;&gt;0,'[1]p4'!$A$204:$L$204,"")</f>
        <v>A. R. Holanda; Soluções Positivas para uma Classe de Problemas Elípticos com Blow-up no Infinito, II ENAMA, João Pessoa, 2008.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</row>
    <row r="16" spans="1:17" s="66" customFormat="1" ht="14.25" customHeight="1">
      <c r="A16" s="175" t="s">
        <v>27</v>
      </c>
      <c r="B16" s="440" t="str">
        <f>IF('[1]p4'!$B$205:$L$205&lt;&gt;0,'[1]p4'!$B$205:$L$205,"")</f>
        <v>Trabalho apresentado em evento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</row>
    <row r="17" spans="1:17" s="65" customFormat="1" ht="14.25" customHeight="1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</row>
    <row r="18" spans="1:17" s="66" customFormat="1" ht="14.25" customHeight="1">
      <c r="A18" s="435" t="str">
        <f>IF('[1]p4'!$A$208:$L$208&lt;&gt;0,'[1]p4'!$A$208:$L$208,"")</f>
        <v>Pereira, R. S., Holanda, A. R. F.; Equações diferenciais com aplicações em modelagem, V Congresso de Iniciação Científica da UFCG, Out./2008.</v>
      </c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  <c r="M18" s="435"/>
      <c r="N18" s="435"/>
      <c r="O18" s="435"/>
      <c r="P18" s="435"/>
      <c r="Q18" s="435"/>
    </row>
    <row r="19" spans="1:17" s="66" customFormat="1" ht="14.25" customHeight="1">
      <c r="A19" s="175" t="s">
        <v>27</v>
      </c>
      <c r="B19" s="440" t="str">
        <f>IF('[1]p4'!$B$209:$L$209&lt;&gt;0,'[1]p4'!$B$209:$L$209,"")</f>
        <v>Trabalho apresentado em evento</v>
      </c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</row>
    <row r="20" spans="1:17" s="65" customFormat="1" ht="14.2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</row>
    <row r="21" spans="1:19" s="46" customFormat="1" ht="11.25" customHeight="1">
      <c r="A21" s="395" t="str">
        <f>T('[1]p7'!$C$13:$G$13)</f>
        <v>Aparecido Jesuino de Souza</v>
      </c>
      <c r="B21" s="396"/>
      <c r="C21" s="396"/>
      <c r="D21" s="396"/>
      <c r="E21" s="413"/>
      <c r="F21" s="432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115"/>
      <c r="R21" s="65"/>
      <c r="S21" s="39"/>
    </row>
    <row r="22" spans="1:17" s="66" customFormat="1" ht="15" customHeight="1">
      <c r="A22" s="437" t="str">
        <f>IF('[1]p7'!$A$200:$L$200&lt;&gt;0,'[1]p7'!$A$200:$L$200,"")</f>
        <v>A. Azevedo, A. J. de Souza, F. Furtado, D. Marchesin, O Problema de Riemann para um Escoamento Trifásico num Meio Poroso, II ENAMA, João Pessoa, 2008.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9"/>
    </row>
    <row r="23" spans="1:17" s="66" customFormat="1" ht="13.5" customHeight="1">
      <c r="A23" s="171" t="s">
        <v>27</v>
      </c>
      <c r="B23" s="434" t="str">
        <f>IF('[1]p7'!$B$201:$L$201&lt;&gt;0,'[1]p7'!$B$201:$L$201,"")</f>
        <v>Trabalho apresentado em evento</v>
      </c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</row>
    <row r="24" spans="1:17" s="65" customFormat="1" ht="15.75" customHeight="1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</row>
    <row r="25" spans="1:17" s="66" customFormat="1" ht="15.75" customHeight="1">
      <c r="A25" s="435" t="str">
        <f>IF('[1]p7'!$A$204:$L$204&lt;&gt;0,'[1]p7'!$A$204:$L$204,"")</f>
        <v>de Aquino Filho, R. B., de Souza, A. J.; O problema de Sturm-Liouville para equações diferenciais ordinárias, V Congresso de Iniciação Científica da UFCG, Out./2008.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</row>
    <row r="26" spans="1:17" s="66" customFormat="1" ht="15.75" customHeight="1">
      <c r="A26" s="175" t="s">
        <v>27</v>
      </c>
      <c r="B26" s="440" t="str">
        <f>IF('[1]p7'!$B$205:$L$205&lt;&gt;0,'[1]p7'!$B$205:$L$205,"")</f>
        <v>Trabalho apresentado em evento</v>
      </c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</row>
    <row r="27" spans="1:17" s="65" customFormat="1" ht="15.75" customHeight="1">
      <c r="A27" s="436"/>
      <c r="B27" s="436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</row>
    <row r="28" spans="1:19" s="46" customFormat="1" ht="15.75" customHeight="1">
      <c r="A28" s="395" t="str">
        <f>T('[1]p9'!$C$13:$G$13)</f>
        <v>Claudianor Oliveira Alves</v>
      </c>
      <c r="B28" s="396"/>
      <c r="C28" s="396"/>
      <c r="D28" s="396"/>
      <c r="E28" s="413"/>
      <c r="F28" s="432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115"/>
      <c r="R28" s="65"/>
      <c r="S28" s="39"/>
    </row>
    <row r="29" spans="1:17" s="66" customFormat="1" ht="25.5" customHeight="1">
      <c r="A29" s="437" t="str">
        <f>IF('[1]p9'!$A$200:$L$200&lt;&gt;0,'[1]p9'!$A$200:$L$200,"")</f>
        <v>Alves, Claudianor O. ; de Morais Filho, Daniel C. ; Souto, Marco A. S. .;Multiplicity of positive solutions for a class of problems with critical growth in N. Proceedings of the Edinburgh Mathematical Society, v. 52, p. 1-21, 2009.    </v>
      </c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9"/>
    </row>
    <row r="30" spans="1:17" s="66" customFormat="1" ht="15.75" customHeight="1">
      <c r="A30" s="171" t="s">
        <v>27</v>
      </c>
      <c r="B30" s="434" t="str">
        <f>IF('[1]p9'!$B$201:$L$201&lt;&gt;0,'[1]p9'!$B$201:$L$201,"")</f>
        <v>Artigo técnico ou científico publicado em periódico indexado internacionalmente</v>
      </c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</row>
    <row r="31" spans="1:17" s="65" customFormat="1" ht="15.75" customHeight="1">
      <c r="A31" s="436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</row>
    <row r="32" spans="1:17" s="66" customFormat="1" ht="15.75" customHeight="1">
      <c r="A32" s="437" t="str">
        <f>IF('[1]p9'!$A$204:$L$204&lt;&gt;0,'[1]p9'!$A$204:$L$204,"")</f>
        <v>ALVES, C ; MONTENEGRO, M . Positive solutions to a singular Neumann problem. Journal of Mathematical Analysis and Applications, v. 352, p. 112-119, 2008.  </v>
      </c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  <c r="Q32" s="439"/>
    </row>
    <row r="33" spans="1:17" s="66" customFormat="1" ht="15.75" customHeight="1">
      <c r="A33" s="171" t="s">
        <v>27</v>
      </c>
      <c r="B33" s="434" t="str">
        <f>IF('[1]p9'!$B$205:$L$205&lt;&gt;0,'[1]p9'!$B$205:$L$205,"")</f>
        <v>Artigo técnico ou científico publicado em periódico indexado internacionalmente</v>
      </c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</row>
    <row r="34" spans="1:17" s="65" customFormat="1" ht="15.75" customHeight="1">
      <c r="A34" s="436"/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</row>
    <row r="35" spans="1:17" s="66" customFormat="1" ht="27" customHeight="1">
      <c r="A35" s="437" t="str">
        <f>IF('[1]p9'!$A$208:$L$208&lt;&gt;0,'[1]p9'!$A$208:$L$208,"")</f>
        <v> ALVES, C ; FIGUEIREDO, G . On multiplicity and concentration of positive solutions for a class of quasilinear problems with critical exponential growth in RN. Journal of Differential Equations, v. 246, p. 1288-1311, 2008.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9"/>
    </row>
    <row r="36" spans="1:17" s="66" customFormat="1" ht="15.75" customHeight="1">
      <c r="A36" s="171" t="s">
        <v>27</v>
      </c>
      <c r="B36" s="434" t="str">
        <f>IF('[1]p9'!$B$209:$L$209&lt;&gt;0,'[1]p9'!$B$209:$L$209,"")</f>
        <v>Artigo técnico ou científico publicado em periódico indexado internacionalmente</v>
      </c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</row>
    <row r="37" spans="1:17" s="65" customFormat="1" ht="15.75" customHeight="1">
      <c r="A37" s="436"/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</row>
    <row r="38" spans="1:17" s="66" customFormat="1" ht="15.75" customHeight="1">
      <c r="A38" s="437" t="str">
        <f>IF('[1]p9'!$A$216:$L$216&lt;&gt;0,'[1]p9'!$A$216:$L$216,"")</f>
        <v>Alves, C.; Multiplicity of multi-bump type nodal solutions for a class of elliptic problems in RN, Book of abstracts of the ICMC- Summer Meeting on Differential Equations, São Carlos, 2009.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9"/>
    </row>
    <row r="39" spans="1:17" s="66" customFormat="1" ht="15.75" customHeight="1">
      <c r="A39" s="171" t="s">
        <v>27</v>
      </c>
      <c r="B39" s="434" t="str">
        <f>IF('[1]p9'!$B$217:$L$217&lt;&gt;0,'[1]p9'!$B$217:$L$217,"")</f>
        <v>Resumo publicado em anais de eventos internacionais</v>
      </c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</row>
    <row r="40" spans="1:17" s="65" customFormat="1" ht="15.75" customHeight="1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</row>
    <row r="41" spans="1:19" s="46" customFormat="1" ht="15.75" customHeight="1">
      <c r="A41" s="395" t="str">
        <f>T('[1]p10'!$C$13:$G$13)</f>
        <v>Daniel Cordeiro de Morais Filho</v>
      </c>
      <c r="B41" s="396"/>
      <c r="C41" s="396"/>
      <c r="D41" s="396"/>
      <c r="E41" s="413"/>
      <c r="F41" s="432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115"/>
      <c r="R41" s="65"/>
      <c r="S41" s="39"/>
    </row>
    <row r="42" spans="1:17" s="66" customFormat="1" ht="15.75" customHeight="1">
      <c r="A42" s="435" t="str">
        <f>IF('[1]p10'!$A$204:$L$204&lt;&gt;0,'[1]p10'!$A$204:$L$204,"")</f>
        <v>de Morais Filho, Daniel C.; Critical Elliptic Systems crossing high eigenvalues, Book of abstracts of the ICMC -Summer Meeting on Differential Equations, São Carlos, 2009.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</row>
    <row r="43" spans="1:17" s="66" customFormat="1" ht="15.75" customHeight="1">
      <c r="A43" s="171" t="s">
        <v>27</v>
      </c>
      <c r="B43" s="434" t="str">
        <f>IF('[1]p10'!$B$205:$L$205&lt;&gt;0,'[1]p10'!$B$205:$L$205,"")</f>
        <v>Resumo publicado em anais de eventos internacionais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</row>
    <row r="44" spans="1:17" s="65" customFormat="1" ht="15.75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</row>
    <row r="45" spans="1:19" s="46" customFormat="1" ht="11.25" customHeight="1">
      <c r="A45" s="395" t="str">
        <f>T('[1]p14'!$C$13:$G$13)</f>
        <v>Francisco Júlio Sobreira de A. Corrêa</v>
      </c>
      <c r="B45" s="396"/>
      <c r="C45" s="396"/>
      <c r="D45" s="396"/>
      <c r="E45" s="413"/>
      <c r="F45" s="432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115"/>
      <c r="R45" s="65"/>
      <c r="S45" s="39"/>
    </row>
    <row r="46" spans="1:17" s="170" customFormat="1" ht="15" customHeight="1">
      <c r="A46" s="435" t="str">
        <f>IF('[1]p14'!$A$200:$L$200&lt;&gt;0,'[1]p14'!$A$200:$L$200,"")</f>
        <v>F.J.S.A. Corrêa e R.G. Nascimento, On a nonlocal elliptic system of p-Kirchhoff-type under Neumann boundary condition, Mathematical and Computer Modelling, (2008), 598-604.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35"/>
      <c r="Q46" s="435"/>
    </row>
    <row r="47" spans="1:17" s="170" customFormat="1" ht="13.5" customHeight="1">
      <c r="A47" s="171" t="s">
        <v>27</v>
      </c>
      <c r="B47" s="434" t="str">
        <f>IF('[1]p14'!$B$201:$L$201&lt;&gt;0,'[1]p14'!$B$201:$L$201,"")</f>
        <v>Artigo técnico ou científico publicado em periódico indexado internacionalmente</v>
      </c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</row>
    <row r="48" spans="1:17" s="65" customFormat="1" ht="12.75">
      <c r="A48" s="436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</row>
    <row r="49" spans="1:17" s="66" customFormat="1" ht="27.75" customHeight="1">
      <c r="A49" s="435" t="str">
        <f>IF('[1]p14'!$A$204:$L$204&lt;&gt;0,'[1]p14'!$A$204:$L$204,"")</f>
        <v>F.J.S.A. Corrêa e R.G. Nascimento, On the existence of solutions of a nonlocal elliptic equation with a p-Kirchhoff type term, International Journal of Mathematics and Mathematical Sciences, (2008)1-26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</row>
    <row r="50" spans="1:17" s="66" customFormat="1" ht="13.5" customHeight="1">
      <c r="A50" s="171" t="s">
        <v>27</v>
      </c>
      <c r="B50" s="434" t="str">
        <f>IF('[1]p14'!$B$205:$L$205&lt;&gt;0,'[1]p14'!$B$205:$L$205,"")</f>
        <v>Artigo técnico ou científico publicado em periódico indexado internacionalmente</v>
      </c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</row>
    <row r="51" spans="1:17" s="65" customFormat="1" ht="12.75">
      <c r="A51" s="436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</row>
    <row r="52" spans="1:17" s="66" customFormat="1" ht="16.5" customHeight="1">
      <c r="A52" s="435" t="str">
        <f>IF('[1]p14'!$A$208:$L$208&lt;&gt;0,'[1]p14'!$A$208:$L$208,"")</f>
        <v>F.J.S.A. Corrêa; A Fibering Map Approach to a Noncoperative Elliptic System, II ENAMA, João Pessoa, 2008.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</row>
    <row r="53" spans="1:17" s="66" customFormat="1" ht="13.5" customHeight="1">
      <c r="A53" s="171" t="s">
        <v>27</v>
      </c>
      <c r="B53" s="434" t="str">
        <f>IF('[1]p14'!$B$209:$L$209&lt;&gt;0,'[1]p14'!$B$209:$L$209,"")</f>
        <v>Trabalho apresentado em evento</v>
      </c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</row>
    <row r="54" spans="1:17" s="65" customFormat="1" ht="12.75">
      <c r="A54" s="436"/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</row>
    <row r="55" spans="1:19" s="46" customFormat="1" ht="11.25" customHeight="1">
      <c r="A55" s="395" t="str">
        <f>T('[1]p15'!$C$13:$G$13)</f>
        <v>Gilberto da Silva Matos</v>
      </c>
      <c r="B55" s="396"/>
      <c r="C55" s="396"/>
      <c r="D55" s="396"/>
      <c r="E55" s="413"/>
      <c r="F55" s="432"/>
      <c r="G55" s="433"/>
      <c r="H55" s="433"/>
      <c r="I55" s="433"/>
      <c r="J55" s="433"/>
      <c r="K55" s="433"/>
      <c r="L55" s="433"/>
      <c r="M55" s="433"/>
      <c r="N55" s="433"/>
      <c r="O55" s="433"/>
      <c r="P55" s="433"/>
      <c r="Q55" s="115"/>
      <c r="R55" s="65"/>
      <c r="S55" s="39"/>
    </row>
    <row r="56" spans="1:17" s="66" customFormat="1" ht="15" customHeight="1">
      <c r="A56" s="435" t="str">
        <f>IF('[1]p15'!$A$200:$L$200&lt;&gt;0,'[1]p15'!$A$200:$L$200,"")</f>
        <v>Matos, G. da Silva, Modelos multidimensionais da TRI com distribuições assimétricas para os traços latentes, Tese de Doutorado, IME-USP, 15/12/2008 (Orientador: Heleno Bolfarine) .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</row>
    <row r="57" spans="1:17" s="66" customFormat="1" ht="13.5" customHeight="1">
      <c r="A57" s="171" t="s">
        <v>27</v>
      </c>
      <c r="B57" s="434" t="str">
        <f>IF('[1]p15'!$B$201:$L$201&lt;&gt;0,'[1]p15'!$B$201:$L$201,"")</f>
        <v>Tese defendida e aprovada.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</row>
    <row r="58" spans="1:17" s="65" customFormat="1" ht="12.75">
      <c r="A58" s="436"/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</row>
    <row r="59" spans="1:19" s="46" customFormat="1" ht="11.25" customHeight="1">
      <c r="A59" s="395" t="str">
        <f>T('[1]p16'!$C$13:$G$13)</f>
        <v>Henrique Fernandes de Lima</v>
      </c>
      <c r="B59" s="396"/>
      <c r="C59" s="396"/>
      <c r="D59" s="396"/>
      <c r="E59" s="413"/>
      <c r="F59" s="432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115"/>
      <c r="R59" s="65"/>
      <c r="S59" s="39"/>
    </row>
    <row r="60" spans="1:17" s="66" customFormat="1" ht="15" customHeight="1">
      <c r="A60" s="435" t="str">
        <f>IF('[1]p16'!$A$200:$L$200&lt;&gt;0,'[1]p16'!$A$200:$L$200,"")</f>
        <v>A.G. Colares and H.F. de Lima; Spacelike hypersurfaces with positive constant r-mean curvature in Lorentzian product spaces, Gen. Relativity Gravitation 40, (2008), 2131-2147.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</row>
    <row r="61" spans="1:17" s="66" customFormat="1" ht="13.5" customHeight="1">
      <c r="A61" s="171" t="s">
        <v>27</v>
      </c>
      <c r="B61" s="434" t="str">
        <f>IF('[1]p16'!$B$201:$L$201&lt;&gt;0,'[1]p16'!$B$201:$L$201,"")</f>
        <v>Artigo técnico ou científico publicado em periódico indexado internacionalmente</v>
      </c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</row>
    <row r="62" spans="1:17" s="65" customFormat="1" ht="12.75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</row>
    <row r="63" spans="1:17" s="66" customFormat="1" ht="15.75" customHeight="1">
      <c r="A63" s="435" t="str">
        <f>IF('[1]p16'!$A$204:$L$204&lt;&gt;0,'[1]p16'!$A$204:$L$204,"")</f>
        <v>A. Caminha and H.F. de Lima; Complete spacelike hypersurfaces in conformally stationary Lorentz manifolds, Gen. Relativity Gravitation 41 (2009), 173-189.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</row>
    <row r="64" spans="1:17" s="66" customFormat="1" ht="13.5" customHeight="1">
      <c r="A64" s="171" t="s">
        <v>27</v>
      </c>
      <c r="B64" s="434" t="str">
        <f>IF('[1]p16'!$B$205:$L$205&lt;&gt;0,'[1]p16'!$B$205:$L$205,"")</f>
        <v>Artigo técnico ou científico publicado em periódico indexado internacionalmente</v>
      </c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34"/>
      <c r="N64" s="434"/>
      <c r="O64" s="434"/>
      <c r="P64" s="434"/>
      <c r="Q64" s="434"/>
    </row>
    <row r="65" spans="1:17" s="65" customFormat="1" ht="12.75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</row>
    <row r="66" spans="1:19" s="46" customFormat="1" ht="11.25" customHeight="1">
      <c r="A66" s="395" t="str">
        <f>T('[1]p18'!$C$13:$G$13)</f>
        <v>Jaime Alves Barbosa Sobrinho</v>
      </c>
      <c r="B66" s="396"/>
      <c r="C66" s="396"/>
      <c r="D66" s="396"/>
      <c r="E66" s="413"/>
      <c r="F66" s="432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115"/>
      <c r="R66" s="65"/>
      <c r="S66" s="39"/>
    </row>
    <row r="67" spans="1:17" s="66" customFormat="1" ht="15.75" customHeight="1">
      <c r="A67" s="435" t="str">
        <f>IF('[1]p18'!$A$200:$L$200&lt;&gt;0,'[1]p18'!$A$200:$L$200,"")</f>
        <v>J. Sobrinho, D. Pellegrino; A New Proof of the Pietsch Domination Theorem for Sub-homogeneous Mappings, II ENAMA, João Pessoa, 2008.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</row>
    <row r="68" spans="1:17" s="66" customFormat="1" ht="15.75" customHeight="1">
      <c r="A68" s="171" t="s">
        <v>27</v>
      </c>
      <c r="B68" s="434" t="str">
        <f>IF('[1]p18'!$B$201:$L$201&lt;&gt;0,'[1]p18'!$B$201:$L$201,"")</f>
        <v>Trabalho apresentado em evento</v>
      </c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</row>
    <row r="69" spans="1:17" s="65" customFormat="1" ht="12.75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</row>
    <row r="70" spans="1:19" s="46" customFormat="1" ht="11.25" customHeight="1">
      <c r="A70" s="395" t="str">
        <f>T('[1]p19'!$C$13:$G$13)</f>
        <v>Jesualdo Gomes das Chagas</v>
      </c>
      <c r="B70" s="396"/>
      <c r="C70" s="396"/>
      <c r="D70" s="396"/>
      <c r="E70" s="413"/>
      <c r="F70" s="432"/>
      <c r="G70" s="433"/>
      <c r="H70" s="433"/>
      <c r="I70" s="433"/>
      <c r="J70" s="433"/>
      <c r="K70" s="433"/>
      <c r="L70" s="433"/>
      <c r="M70" s="433"/>
      <c r="N70" s="433"/>
      <c r="O70" s="433"/>
      <c r="P70" s="433"/>
      <c r="Q70" s="115"/>
      <c r="R70" s="65"/>
      <c r="S70" s="39"/>
    </row>
    <row r="71" spans="1:17" s="66" customFormat="1" ht="15.75" customHeight="1">
      <c r="A71" s="435" t="str">
        <f>IF('[1]p19'!$A$200:$L$200&lt;&gt;0,'[1]p19'!$A$200:$L$200,"")</f>
        <v>Tsuyuguchi, A. B. , Chagas, J. G., de Morais Filho, D. C.; Teoria analítica dos números, V Congresso de Iniciação Científica da UFCG, Out/2008.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</row>
    <row r="72" spans="1:17" s="66" customFormat="1" ht="15.75" customHeight="1">
      <c r="A72" s="171" t="s">
        <v>27</v>
      </c>
      <c r="B72" s="434" t="str">
        <f>IF('[1]p19'!$B$201:$L$201&lt;&gt;0,'[1]p19'!$B$201:$L$201,"")</f>
        <v>Trabalho apresentado em evento</v>
      </c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</row>
    <row r="73" spans="1:17" s="65" customFormat="1" ht="12.75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</row>
    <row r="74" spans="1:19" s="46" customFormat="1" ht="14.25" customHeight="1">
      <c r="A74" s="395" t="str">
        <f>T('[1]p20'!$C$13:$G$13)</f>
        <v>José de Arimatéia Fernandes</v>
      </c>
      <c r="B74" s="396"/>
      <c r="C74" s="396"/>
      <c r="D74" s="396"/>
      <c r="E74" s="413"/>
      <c r="F74" s="432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115"/>
      <c r="R74" s="65"/>
      <c r="S74" s="39"/>
    </row>
    <row r="75" spans="1:17" s="66" customFormat="1" ht="14.25" customHeight="1">
      <c r="A75" s="435" t="str">
        <f>IF('[1]p20'!$A$200:$L$200&lt;&gt;0,'[1]p20'!$A$200:$L$200,"")</f>
        <v>de Meneses, J. P. F, Fernandes, J. A. ; Modelagem matemática e computacional em equações diferenciais, V Congresso de Iniciação Científica da UFCG, Out./2008.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</row>
    <row r="76" spans="1:17" s="66" customFormat="1" ht="14.25" customHeight="1">
      <c r="A76" s="171" t="s">
        <v>27</v>
      </c>
      <c r="B76" s="434" t="str">
        <f>IF('[1]p20'!$B$201:$L$201&lt;&gt;0,'[1]p20'!$B$201:$L$201,"")</f>
        <v>Trabalho apresentado em evento</v>
      </c>
      <c r="C76" s="434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</row>
    <row r="77" spans="1:17" s="65" customFormat="1" ht="12.75">
      <c r="A77" s="436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</row>
    <row r="78" spans="1:19" s="46" customFormat="1" ht="11.25" customHeight="1">
      <c r="A78" s="395" t="str">
        <f>T('[1]p22'!$C$13:$G$13)</f>
        <v>José Lindomberg Possiano Barreiro</v>
      </c>
      <c r="B78" s="396"/>
      <c r="C78" s="396"/>
      <c r="D78" s="396"/>
      <c r="E78" s="413"/>
      <c r="F78" s="432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115"/>
      <c r="R78" s="65"/>
      <c r="S78" s="39"/>
    </row>
    <row r="79" spans="1:17" s="66" customFormat="1" ht="15.75" customHeight="1">
      <c r="A79" s="435" t="str">
        <f>IF('[1]p22'!$A$200:$L$200&lt;&gt;0,'[1]p22'!$A$200:$L$200,"")</f>
        <v>Galvão, I. B., Caretta, B. M. C., Barreiro, J. L. P.; Princípios do máximo para equações diferenciais parciais e aplicações, V Congresso de Iniciação Científica da UFCG, Out./2008.</v>
      </c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</row>
    <row r="80" spans="1:17" s="66" customFormat="1" ht="15.75" customHeight="1">
      <c r="A80" s="171" t="s">
        <v>27</v>
      </c>
      <c r="B80" s="434" t="str">
        <f>IF('[1]p22'!$B$201:$L$201&lt;&gt;0,'[1]p22'!$B$201:$L$201,"")</f>
        <v>Trabalho apresentado em evento</v>
      </c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Q80" s="434"/>
    </row>
    <row r="81" spans="1:17" s="65" customFormat="1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</row>
    <row r="82" spans="1:19" s="46" customFormat="1" ht="11.25" customHeight="1">
      <c r="A82" s="395" t="str">
        <f>T('[1]p26'!$C$13:$G$13)</f>
        <v>Marco Aurélio Soares Souto</v>
      </c>
      <c r="B82" s="396"/>
      <c r="C82" s="396"/>
      <c r="D82" s="396"/>
      <c r="E82" s="413"/>
      <c r="F82" s="432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115"/>
      <c r="R82" s="65"/>
      <c r="S82" s="39"/>
    </row>
    <row r="83" spans="1:17" s="66" customFormat="1" ht="15.75" customHeight="1">
      <c r="A83" s="435" t="str">
        <f>IF('[1]p26'!$A$200:$L$200&lt;&gt;0,'[1]p26'!$A$200:$L$200,"")</f>
        <v>M.A.S.Souto; Superlinear problems without Ambrosetti and Rabinowitz growth, Book of Abstracts of the ICMC-Summer Meeting on Differentail Equations, São Carlos, 2009.</v>
      </c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</row>
    <row r="84" spans="1:17" s="66" customFormat="1" ht="15.75" customHeight="1">
      <c r="A84" s="171" t="s">
        <v>27</v>
      </c>
      <c r="B84" s="434" t="str">
        <f>IF('[1]p26'!$B$201:$L$201&lt;&gt;0,'[1]p26'!$B$201:$L$201,"")</f>
        <v>Resumo publicado em anais de eventos internacionais</v>
      </c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</row>
    <row r="85" spans="1:17" s="65" customFormat="1" ht="12.75">
      <c r="A85" s="436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</row>
    <row r="86" spans="1:17" s="66" customFormat="1" ht="15.75" customHeight="1">
      <c r="A86" s="435" t="str">
        <f>IF('[1]p26'!$A$204:$L$204&lt;&gt;0,'[1]p26'!$A$204:$L$204,"")</f>
        <v>Lima Júnior, E. B., Souto, M. A. S.; Equações diferenciais aplicadas à dinâmica da partícula e ás órbitas dos planetas, V Congresso de Iniciação Científica da UFCG, Out./2008.</v>
      </c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</row>
    <row r="87" spans="1:17" s="66" customFormat="1" ht="15.75" customHeight="1">
      <c r="A87" s="171" t="s">
        <v>27</v>
      </c>
      <c r="B87" s="434" t="str">
        <f>IF('[1]p26'!$B$205:$L$205&lt;&gt;0,'[1]p26'!$B$205:$L$205,"")</f>
        <v>Trabalho apresentado em evento</v>
      </c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434"/>
      <c r="O87" s="434"/>
      <c r="P87" s="434"/>
      <c r="Q87" s="434"/>
    </row>
    <row r="88" spans="1:17" s="65" customFormat="1" ht="12.75">
      <c r="A88" s="436"/>
      <c r="B88" s="436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</row>
    <row r="89" spans="1:19" s="46" customFormat="1" ht="13.5" customHeight="1">
      <c r="A89" s="395" t="str">
        <f>T('[1]p27'!$C$13:$G$13)</f>
        <v>Michelli Karinne Barros da Silva</v>
      </c>
      <c r="B89" s="396"/>
      <c r="C89" s="396"/>
      <c r="D89" s="396"/>
      <c r="E89" s="413"/>
      <c r="F89" s="432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115"/>
      <c r="R89" s="65"/>
      <c r="S89" s="39"/>
    </row>
    <row r="90" spans="1:17" s="66" customFormat="1" ht="13.5" customHeight="1">
      <c r="A90" s="435" t="str">
        <f>IF('[1]p27'!$A$200:$L$200&lt;&gt;0,'[1]p27'!$A$200:$L$200,"")</f>
        <v> Barros, Michelli; Leiva, V.; A Paula, G.A. An R implementation for generalized Birnbaum-Saunders distribution. Computational Statistics &amp; Data Analysis, v.53, p. 1511-1528, 2009.</v>
      </c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</row>
    <row r="91" spans="1:17" s="66" customFormat="1" ht="13.5" customHeight="1">
      <c r="A91" s="171" t="s">
        <v>27</v>
      </c>
      <c r="B91" s="434" t="str">
        <f>IF('[1]p27'!$B$201:$L$201&lt;&gt;0,'[1]p27'!$B$201:$L$201,"")</f>
        <v>Artigo técnico ou científico publicado em periódico indexado internacionalmente</v>
      </c>
      <c r="C91" s="434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434"/>
      <c r="O91" s="434"/>
      <c r="P91" s="434"/>
      <c r="Q91" s="434"/>
    </row>
    <row r="92" spans="1:17" s="65" customFormat="1" ht="13.5" customHeight="1">
      <c r="A92" s="436"/>
      <c r="B92" s="436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</row>
    <row r="93" spans="1:19" s="46" customFormat="1" ht="13.5" customHeight="1">
      <c r="A93" s="395" t="str">
        <f>T('[1]p30'!$C$13:$G$13)</f>
        <v>Rosana Marques da Silva</v>
      </c>
      <c r="B93" s="396"/>
      <c r="C93" s="396"/>
      <c r="D93" s="396"/>
      <c r="E93" s="413"/>
      <c r="F93" s="432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115"/>
      <c r="R93" s="65"/>
      <c r="S93" s="39"/>
    </row>
    <row r="94" spans="1:17" s="66" customFormat="1" ht="26.25" customHeight="1">
      <c r="A94" s="435" t="str">
        <f>IF('[1]p30'!$A$200:$L$200&lt;&gt;0,'[1]p30'!$A$200:$L$200,"")</f>
        <v> Alves, André Luiz F. e  da Silva, Rosana M.. GERAÇÃO DE CENÁRIOS TRIDIMENSIONAIS DE RESERVATÓRIOS PETROLÍFEROS CANALIZADOS.  Anais da Rio Oil &amp; Gas Expo and Conference 2008, Rio de Janeiro, 2008.  </v>
      </c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</row>
    <row r="95" spans="1:17" s="66" customFormat="1" ht="13.5" customHeight="1">
      <c r="A95" s="171" t="s">
        <v>27</v>
      </c>
      <c r="B95" s="434" t="str">
        <f>IF('[1]p30'!$B$201:$L$201&lt;&gt;0,'[1]p30'!$B$201:$L$201,"")</f>
        <v>Trabalho completo publicado em anais de eventos internacionais</v>
      </c>
      <c r="C95" s="434"/>
      <c r="D95" s="434"/>
      <c r="E95" s="434"/>
      <c r="F95" s="434"/>
      <c r="G95" s="434"/>
      <c r="H95" s="434"/>
      <c r="I95" s="434"/>
      <c r="J95" s="434"/>
      <c r="K95" s="434"/>
      <c r="L95" s="434"/>
      <c r="M95" s="434"/>
      <c r="N95" s="434"/>
      <c r="O95" s="434"/>
      <c r="P95" s="434"/>
      <c r="Q95" s="434"/>
    </row>
    <row r="96" spans="1:17" s="65" customFormat="1" ht="13.5" customHeight="1">
      <c r="A96" s="436"/>
      <c r="B96" s="436"/>
      <c r="C96" s="436"/>
      <c r="D96" s="436"/>
      <c r="E96" s="436"/>
      <c r="F96" s="436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</row>
    <row r="97" spans="1:17" s="66" customFormat="1" ht="13.5" customHeight="1">
      <c r="A97" s="435" t="str">
        <f>IF('[1]p30'!$A$204:$L$204&lt;&gt;0,'[1]p30'!$A$204:$L$204,"")</f>
        <v>Alves, André L. F., da Silva, Rosana M.; Cálculo da Curva de Interseção em Superfícies Poliédricas. XXI Brazilian Symposium on Computer Graphics and Image Processing (SIBGRAPI): Workshop of Undergraduate Work,  Campo Grande/MS, 2008.</v>
      </c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</row>
    <row r="98" spans="1:17" s="66" customFormat="1" ht="13.5" customHeight="1">
      <c r="A98" s="171" t="s">
        <v>27</v>
      </c>
      <c r="B98" s="434" t="str">
        <f>IF('[1]p30'!$B$205:$L$205&lt;&gt;0,'[1]p30'!$B$205:$L$205,"")</f>
        <v>Trabalho completo publicado em anais de eventos nacionais</v>
      </c>
      <c r="C98" s="434"/>
      <c r="D98" s="434"/>
      <c r="E98" s="434"/>
      <c r="F98" s="434"/>
      <c r="G98" s="434"/>
      <c r="H98" s="434"/>
      <c r="I98" s="434"/>
      <c r="J98" s="434"/>
      <c r="K98" s="434"/>
      <c r="L98" s="434"/>
      <c r="M98" s="434"/>
      <c r="N98" s="434"/>
      <c r="O98" s="434"/>
      <c r="P98" s="434"/>
      <c r="Q98" s="434"/>
    </row>
    <row r="99" spans="1:17" s="65" customFormat="1" ht="13.5" customHeight="1">
      <c r="A99" s="436"/>
      <c r="B99" s="436"/>
      <c r="C99" s="436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</row>
    <row r="100" spans="1:17" s="66" customFormat="1" ht="13.5" customHeight="1">
      <c r="A100" s="435" t="str">
        <f>IF('[1]p30'!$A$208:$L$208&lt;&gt;0,'[1]p30'!$A$208:$L$208,"")</f>
        <v>Araújo, Bruno S. V., da Silva, Rosana M. Tópicos em Matemática Aplicada: Modelos de Particulas,  V Congresso de Iniciação Científica da UFCG, Out./2008.</v>
      </c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</row>
    <row r="101" spans="1:17" s="66" customFormat="1" ht="13.5" customHeight="1">
      <c r="A101" s="171" t="s">
        <v>27</v>
      </c>
      <c r="B101" s="434" t="str">
        <f>IF('[1]p30'!$B$209:$L$209&lt;&gt;0,'[1]p30'!$B$209:$L$209,"")</f>
        <v>Resumo publlicado em anais de eventos locais</v>
      </c>
      <c r="C101" s="434"/>
      <c r="D101" s="434"/>
      <c r="E101" s="434"/>
      <c r="F101" s="434"/>
      <c r="G101" s="434"/>
      <c r="H101" s="434"/>
      <c r="I101" s="434"/>
      <c r="J101" s="434"/>
      <c r="K101" s="434"/>
      <c r="L101" s="434"/>
      <c r="M101" s="434"/>
      <c r="N101" s="434"/>
      <c r="O101" s="434"/>
      <c r="P101" s="434"/>
      <c r="Q101" s="434"/>
    </row>
    <row r="102" spans="1:17" s="65" customFormat="1" ht="13.5" customHeight="1">
      <c r="A102" s="436"/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</row>
    <row r="103" spans="1:19" s="46" customFormat="1" ht="15" customHeight="1">
      <c r="A103" s="395" t="str">
        <f>T('[1]p32'!$C$13:$G$13)</f>
        <v>Sérgio Mota Alves</v>
      </c>
      <c r="B103" s="396"/>
      <c r="C103" s="396"/>
      <c r="D103" s="396"/>
      <c r="E103" s="413"/>
      <c r="F103" s="432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115"/>
      <c r="R103" s="65"/>
      <c r="S103" s="39"/>
    </row>
    <row r="104" spans="1:17" s="170" customFormat="1" ht="15" customHeight="1">
      <c r="A104" s="435" t="str">
        <f>IF('[1]p32'!$A$200:$L$200&lt;&gt;0,'[1]p32'!$A$200:$L$200,"")</f>
        <v>da Silva, J. C., Alves, S. M.; Tópicos especiais de álgebra, V Congresso de Iniciação Científica da UFCG, Out./2008.</v>
      </c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</row>
    <row r="105" spans="1:17" s="170" customFormat="1" ht="15" customHeight="1">
      <c r="A105" s="171" t="s">
        <v>27</v>
      </c>
      <c r="B105" s="434" t="str">
        <f>IF('[1]p32'!$B$201:$L$201&lt;&gt;0,'[1]p32'!$B$201:$L$201,"")</f>
        <v>Trabalho apresentado em evento</v>
      </c>
      <c r="C105" s="434"/>
      <c r="D105" s="434"/>
      <c r="E105" s="434"/>
      <c r="F105" s="434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</row>
    <row r="106" spans="1:17" s="65" customFormat="1" ht="13.5" customHeight="1">
      <c r="A106" s="436"/>
      <c r="B106" s="436"/>
      <c r="C106" s="436"/>
      <c r="D106" s="436"/>
      <c r="E106" s="436"/>
      <c r="F106" s="436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</row>
    <row r="107" spans="1:19" s="46" customFormat="1" ht="13.5" customHeight="1">
      <c r="A107" s="395" t="str">
        <f>T('[1]p33'!$C$13:$G$13)</f>
        <v>Severino Horácio da Silva</v>
      </c>
      <c r="B107" s="396"/>
      <c r="C107" s="396"/>
      <c r="D107" s="396"/>
      <c r="E107" s="413"/>
      <c r="F107" s="432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115"/>
      <c r="R107" s="65"/>
      <c r="S107" s="39"/>
    </row>
    <row r="108" spans="1:17" s="66" customFormat="1" ht="13.5" customHeight="1">
      <c r="A108" s="435" t="str">
        <f>IF('[1]p33'!$A$204:$L$204&lt;&gt;0,'[1]p33'!$A$204:$L$204,"")</f>
        <v>S. H. Silva; Global Attractors for Neural Fields; Book of Abstracts of the ICMC Summer Meeting on Differential Equations;  São Carlos,16- 18/02/09, (2009).</v>
      </c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</row>
    <row r="109" spans="1:17" s="66" customFormat="1" ht="13.5" customHeight="1">
      <c r="A109" s="171" t="s">
        <v>27</v>
      </c>
      <c r="B109" s="434" t="str">
        <f>IF('[1]p33'!$B$205:$L$205&lt;&gt;0,'[1]p33'!$B$205:$L$205,"")</f>
        <v>Resumo publicado em anais de eventos internacionais</v>
      </c>
      <c r="C109" s="434"/>
      <c r="D109" s="434"/>
      <c r="E109" s="434"/>
      <c r="F109" s="434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</row>
    <row r="110" spans="1:17" s="65" customFormat="1" ht="13.5" customHeight="1">
      <c r="A110" s="436"/>
      <c r="B110" s="436"/>
      <c r="C110" s="436"/>
      <c r="D110" s="436"/>
      <c r="E110" s="436"/>
      <c r="F110" s="436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</row>
    <row r="111" spans="1:17" s="66" customFormat="1" ht="13.5" customHeight="1">
      <c r="A111" s="435" t="str">
        <f>IF('[1]p33'!$A$208:$L$208&lt;&gt;0,'[1]p33'!$A$208:$L$208,"")</f>
        <v>S. H. Silva; Existence of Global Attractors for Neural Fields in an Unbounded Domain, II ENAMA, João Pessoa, 2008.</v>
      </c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</row>
    <row r="112" spans="1:17" s="66" customFormat="1" ht="13.5" customHeight="1">
      <c r="A112" s="171" t="s">
        <v>27</v>
      </c>
      <c r="B112" s="434" t="str">
        <f>IF('[1]p33'!$B$209:$L$209&lt;&gt;0,'[1]p33'!$B$209:$L$209,"")</f>
        <v>Trabalho apresentado em evento</v>
      </c>
      <c r="C112" s="434"/>
      <c r="D112" s="434"/>
      <c r="E112" s="434"/>
      <c r="F112" s="434"/>
      <c r="G112" s="434"/>
      <c r="H112" s="434"/>
      <c r="I112" s="434"/>
      <c r="J112" s="434"/>
      <c r="K112" s="434"/>
      <c r="L112" s="434"/>
      <c r="M112" s="434"/>
      <c r="N112" s="434"/>
      <c r="O112" s="434"/>
      <c r="P112" s="434"/>
      <c r="Q112" s="434"/>
    </row>
    <row r="113" spans="1:17" s="65" customFormat="1" ht="13.5" customHeight="1">
      <c r="A113" s="436"/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</row>
    <row r="114" spans="1:19" s="46" customFormat="1" ht="13.5" customHeight="1">
      <c r="A114" s="395" t="str">
        <f>T('[1]p35'!$C$13:$G$13)</f>
        <v>Vanio Fragoso de Melo</v>
      </c>
      <c r="B114" s="396"/>
      <c r="C114" s="396"/>
      <c r="D114" s="396"/>
      <c r="E114" s="413"/>
      <c r="F114" s="432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115"/>
      <c r="R114" s="65"/>
      <c r="S114" s="39"/>
    </row>
    <row r="115" spans="1:17" s="66" customFormat="1" ht="13.5" customHeight="1">
      <c r="A115" s="435" t="str">
        <f>IF('[1]p35'!$A$200:$L$200&lt;&gt;0,'[1]p35'!$A$200:$L$200,"")</f>
        <v>Sousa, B. F., de Melo, V. F.; Geometria diferencial local e global das superfícies, V Congresso de Iniciação Científica da UFCG, Out./2009.</v>
      </c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</row>
    <row r="116" spans="1:17" s="66" customFormat="1" ht="13.5" customHeight="1">
      <c r="A116" s="171" t="s">
        <v>27</v>
      </c>
      <c r="B116" s="434" t="str">
        <f>IF('[1]p35'!$B$201:$L$201&lt;&gt;0,'[1]p35'!$B$201:$L$201,"")</f>
        <v>Trabalho apresentado em evento</v>
      </c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434"/>
    </row>
    <row r="117" spans="1:17" s="65" customFormat="1" ht="13.5" customHeight="1">
      <c r="A117" s="436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</row>
  </sheetData>
  <sheetProtection password="CEFE" sheet="1"/>
  <mergeCells count="136">
    <mergeCell ref="F11:Q11"/>
    <mergeCell ref="A102:Q102"/>
    <mergeCell ref="B105:Q105"/>
    <mergeCell ref="A8:Q8"/>
    <mergeCell ref="B9:Q9"/>
    <mergeCell ref="A10:Q10"/>
    <mergeCell ref="A81:Q81"/>
    <mergeCell ref="A82:E82"/>
    <mergeCell ref="A54:Q54"/>
    <mergeCell ref="A55:E55"/>
    <mergeCell ref="F55:P55"/>
    <mergeCell ref="A11:E11"/>
    <mergeCell ref="A56:Q56"/>
    <mergeCell ref="A104:Q104"/>
    <mergeCell ref="A73:Q73"/>
    <mergeCell ref="A17:Q17"/>
    <mergeCell ref="A18:Q18"/>
    <mergeCell ref="B19:Q19"/>
    <mergeCell ref="A24:Q24"/>
    <mergeCell ref="A20:Q20"/>
    <mergeCell ref="A69:Q69"/>
    <mergeCell ref="A114:E114"/>
    <mergeCell ref="F114:P114"/>
    <mergeCell ref="A115:Q115"/>
    <mergeCell ref="A110:Q110"/>
    <mergeCell ref="A70:E70"/>
    <mergeCell ref="F70:P70"/>
    <mergeCell ref="A71:Q71"/>
    <mergeCell ref="B72:Q72"/>
    <mergeCell ref="B76:Q76"/>
    <mergeCell ref="B116:Q116"/>
    <mergeCell ref="A117:Q117"/>
    <mergeCell ref="A77:Q77"/>
    <mergeCell ref="A78:E78"/>
    <mergeCell ref="F78:P78"/>
    <mergeCell ref="A79:Q79"/>
    <mergeCell ref="B80:Q80"/>
    <mergeCell ref="F82:P82"/>
    <mergeCell ref="A83:Q83"/>
    <mergeCell ref="B84:Q84"/>
    <mergeCell ref="A75:Q75"/>
    <mergeCell ref="A14:Q14"/>
    <mergeCell ref="A66:E66"/>
    <mergeCell ref="F66:P66"/>
    <mergeCell ref="A65:Q65"/>
    <mergeCell ref="A15:Q15"/>
    <mergeCell ref="B16:Q16"/>
    <mergeCell ref="B43:Q43"/>
    <mergeCell ref="B57:Q57"/>
    <mergeCell ref="A58:Q58"/>
    <mergeCell ref="A111:Q111"/>
    <mergeCell ref="B112:Q112"/>
    <mergeCell ref="A40:Q40"/>
    <mergeCell ref="A38:Q38"/>
    <mergeCell ref="B39:Q39"/>
    <mergeCell ref="A41:E41"/>
    <mergeCell ref="F41:P41"/>
    <mergeCell ref="A42:Q42"/>
    <mergeCell ref="A67:Q67"/>
    <mergeCell ref="B68:Q68"/>
    <mergeCell ref="A12:Q12"/>
    <mergeCell ref="B13:Q13"/>
    <mergeCell ref="A27:Q27"/>
    <mergeCell ref="A28:E28"/>
    <mergeCell ref="F28:P28"/>
    <mergeCell ref="B23:Q23"/>
    <mergeCell ref="A21:E21"/>
    <mergeCell ref="F21:P21"/>
    <mergeCell ref="A22:Q22"/>
    <mergeCell ref="A25:Q25"/>
    <mergeCell ref="A1:Q1"/>
    <mergeCell ref="P3:Q3"/>
    <mergeCell ref="N3:O3"/>
    <mergeCell ref="E3:M3"/>
    <mergeCell ref="A4:Q6"/>
    <mergeCell ref="A2:Q2"/>
    <mergeCell ref="A3:D3"/>
    <mergeCell ref="A7:E7"/>
    <mergeCell ref="F7:Q7"/>
    <mergeCell ref="B26:Q26"/>
    <mergeCell ref="B33:Q33"/>
    <mergeCell ref="A34:Q34"/>
    <mergeCell ref="A35:Q35"/>
    <mergeCell ref="B36:Q36"/>
    <mergeCell ref="A29:Q29"/>
    <mergeCell ref="B30:Q30"/>
    <mergeCell ref="A31:Q31"/>
    <mergeCell ref="A32:Q32"/>
    <mergeCell ref="A45:E45"/>
    <mergeCell ref="F45:P45"/>
    <mergeCell ref="A44:Q44"/>
    <mergeCell ref="A37:Q37"/>
    <mergeCell ref="A113:Q113"/>
    <mergeCell ref="A86:Q86"/>
    <mergeCell ref="B87:Q87"/>
    <mergeCell ref="A85:Q85"/>
    <mergeCell ref="B95:Q95"/>
    <mergeCell ref="A96:Q96"/>
    <mergeCell ref="A97:Q97"/>
    <mergeCell ref="B98:Q98"/>
    <mergeCell ref="A94:Q94"/>
    <mergeCell ref="A93:E93"/>
    <mergeCell ref="A74:E74"/>
    <mergeCell ref="F74:P74"/>
    <mergeCell ref="A49:Q49"/>
    <mergeCell ref="B47:Q47"/>
    <mergeCell ref="A48:Q48"/>
    <mergeCell ref="B50:Q50"/>
    <mergeCell ref="A63:Q63"/>
    <mergeCell ref="B64:Q64"/>
    <mergeCell ref="A62:Q62"/>
    <mergeCell ref="A59:E59"/>
    <mergeCell ref="A46:Q46"/>
    <mergeCell ref="A51:Q51"/>
    <mergeCell ref="A52:Q52"/>
    <mergeCell ref="B53:Q53"/>
    <mergeCell ref="A103:E103"/>
    <mergeCell ref="F59:P59"/>
    <mergeCell ref="A60:Q60"/>
    <mergeCell ref="B61:Q61"/>
    <mergeCell ref="A92:Q92"/>
    <mergeCell ref="A90:Q90"/>
    <mergeCell ref="B91:Q91"/>
    <mergeCell ref="A89:E89"/>
    <mergeCell ref="F89:P89"/>
    <mergeCell ref="A88:Q88"/>
    <mergeCell ref="F103:P103"/>
    <mergeCell ref="F93:P93"/>
    <mergeCell ref="B109:Q109"/>
    <mergeCell ref="A108:Q108"/>
    <mergeCell ref="A107:E107"/>
    <mergeCell ref="F107:P107"/>
    <mergeCell ref="A99:Q99"/>
    <mergeCell ref="A100:Q100"/>
    <mergeCell ref="B101:Q101"/>
    <mergeCell ref="A106:Q10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27" max="255" man="1"/>
    <brk id="5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12.00390625" style="0" customWidth="1"/>
    <col min="4" max="4" width="7.140625" style="0" customWidth="1"/>
    <col min="5" max="5" width="0.5625" style="0" customWidth="1"/>
    <col min="6" max="6" width="8.28125" style="0" customWidth="1"/>
    <col min="7" max="7" width="1.7109375" style="0" customWidth="1"/>
    <col min="8" max="8" width="13.71093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9.421875" style="0" customWidth="1"/>
    <col min="13" max="13" width="7.7109375" style="0" customWidth="1"/>
    <col min="14" max="14" width="5.28125" style="0" customWidth="1"/>
    <col min="15" max="15" width="8.8515625" style="0" customWidth="1"/>
    <col min="16" max="16" width="8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64"/>
    </row>
    <row r="2" spans="1:17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64"/>
    </row>
    <row r="3" spans="1:17" ht="13.5" thickBot="1">
      <c r="A3" s="384" t="s">
        <v>247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1"/>
      <c r="M3" s="387" t="s">
        <v>81</v>
      </c>
      <c r="N3" s="388"/>
      <c r="O3" s="385" t="str">
        <f>'[1]p1'!$H$4</f>
        <v>2008.2</v>
      </c>
      <c r="P3" s="386"/>
      <c r="Q3" s="64"/>
    </row>
    <row r="4" spans="1:17" s="1" customFormat="1" ht="12.75">
      <c r="A4" s="446"/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64"/>
    </row>
    <row r="5" spans="1:17" s="38" customFormat="1" ht="11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64"/>
    </row>
    <row r="6" spans="1:16" ht="12.75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</row>
    <row r="7" spans="1:19" s="46" customFormat="1" ht="11.25" customHeight="1">
      <c r="A7" s="372" t="str">
        <f>T('[1]p5'!$C$13:$G$13)</f>
        <v>Antônio José da Silva</v>
      </c>
      <c r="B7" s="373"/>
      <c r="C7" s="373"/>
      <c r="D7" s="373"/>
      <c r="E7" s="377"/>
      <c r="F7" s="448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64"/>
      <c r="R7" s="39"/>
      <c r="S7" s="39"/>
    </row>
    <row r="8" spans="1:17" s="3" customFormat="1" ht="13.5" customHeight="1">
      <c r="A8" s="25" t="s">
        <v>77</v>
      </c>
      <c r="B8" s="375" t="str">
        <f>IF('[1]p5'!$A$171&lt;&gt;0,'[1]p5'!$A$171,"")</f>
        <v>CAPEM</v>
      </c>
      <c r="C8" s="411"/>
      <c r="D8" s="411"/>
      <c r="E8" s="411"/>
      <c r="F8" s="411"/>
      <c r="G8" s="411"/>
      <c r="H8" s="411"/>
      <c r="I8" s="411"/>
      <c r="J8" s="415" t="s">
        <v>90</v>
      </c>
      <c r="K8" s="372"/>
      <c r="L8" s="112" t="str">
        <f>IF('[1]p5'!$I$171&lt;&gt;0,'[1]p5'!$I$171,"")</f>
        <v>Permanente</v>
      </c>
      <c r="M8" s="61" t="s">
        <v>231</v>
      </c>
      <c r="N8" s="374" t="str">
        <f>IF('[1]p5'!$K$171&lt;&gt;0,'[1]p5'!$K$171,"")</f>
        <v>Concluído</v>
      </c>
      <c r="O8" s="374"/>
      <c r="P8" s="375"/>
      <c r="Q8" s="64"/>
    </row>
    <row r="9" spans="1:17" s="3" customFormat="1" ht="13.5" customHeight="1">
      <c r="A9" s="25" t="s">
        <v>88</v>
      </c>
      <c r="B9" s="451" t="str">
        <f>IF('[1]p5'!$H$173&lt;&gt;0,'[1]p5'!$H$173,"")</f>
        <v>Professor</v>
      </c>
      <c r="C9" s="452"/>
      <c r="D9" s="455" t="s">
        <v>90</v>
      </c>
      <c r="E9" s="456"/>
      <c r="F9" s="451" t="str">
        <f>IF('[1]p5'!$I$171&lt;&gt;0,'[1]p5'!$I$171,"")</f>
        <v>Permanente</v>
      </c>
      <c r="G9" s="451"/>
      <c r="H9" s="452"/>
      <c r="I9" s="25" t="s">
        <v>75</v>
      </c>
      <c r="J9" s="113">
        <f>IF('[1]p5'!$J$163&lt;&gt;0,'[1]p5'!$J$163,"")</f>
      </c>
      <c r="K9" s="25" t="s">
        <v>76</v>
      </c>
      <c r="L9" s="113">
        <f>IF('[1]p5'!$K$163&lt;&gt;0,'[1]p5'!$K$163,"")</f>
      </c>
      <c r="M9" s="455" t="s">
        <v>92</v>
      </c>
      <c r="N9" s="456"/>
      <c r="O9" s="449">
        <f>IF('[1]p5'!$F$173&lt;&gt;0,'[1]p5'!$F$173,"")</f>
      </c>
      <c r="P9" s="450"/>
      <c r="Q9" s="64"/>
    </row>
    <row r="10" spans="1:17" s="3" customFormat="1" ht="13.5" customHeight="1">
      <c r="A10" s="25" t="s">
        <v>239</v>
      </c>
      <c r="B10" s="451" t="str">
        <f>IF('[1]p5'!$A$173&lt;&gt;0,'[1]p5'!$A$173,"")</f>
        <v>Ensino</v>
      </c>
      <c r="C10" s="451"/>
      <c r="D10" s="451"/>
      <c r="E10" s="451"/>
      <c r="F10" s="451"/>
      <c r="G10" s="451"/>
      <c r="H10" s="451"/>
      <c r="I10" s="451"/>
      <c r="J10" s="452"/>
      <c r="K10" s="453" t="s">
        <v>91</v>
      </c>
      <c r="L10" s="454"/>
      <c r="M10" s="374" t="str">
        <f>IF('[1]p5'!$I$175&lt;&gt;0,'[1]p5'!$I$175,"")</f>
        <v>UFCG</v>
      </c>
      <c r="N10" s="374"/>
      <c r="O10" s="374"/>
      <c r="P10" s="375"/>
      <c r="Q10" s="47"/>
    </row>
    <row r="11" spans="1:17" s="3" customFormat="1" ht="13.5" customHeight="1">
      <c r="A11" s="25" t="s">
        <v>89</v>
      </c>
      <c r="B11" s="374">
        <f>IF('[1]p5'!$E$175&lt;&gt;0,'[1]p5'!$E$175,"")</f>
      </c>
      <c r="C11" s="374"/>
      <c r="D11" s="374"/>
      <c r="E11" s="374"/>
      <c r="F11" s="374"/>
      <c r="G11" s="374"/>
      <c r="H11" s="374"/>
      <c r="I11" s="372" t="s">
        <v>240</v>
      </c>
      <c r="J11" s="374"/>
      <c r="K11" s="374"/>
      <c r="L11" s="109">
        <f>IF('[1]p5'!$K$175&lt;&gt;0,'[1]p5'!$K$175,"")</f>
        <v>100</v>
      </c>
      <c r="M11" s="372" t="s">
        <v>232</v>
      </c>
      <c r="N11" s="373"/>
      <c r="O11" s="374" t="str">
        <f>IF('[1]p5'!$D$173&lt;&gt;0,'[1]p5'!$D$173,"")</f>
        <v>CNPq</v>
      </c>
      <c r="P11" s="375"/>
      <c r="Q11" s="47"/>
    </row>
    <row r="12" spans="1:18" ht="12.75">
      <c r="A12" s="372" t="s">
        <v>234</v>
      </c>
      <c r="B12" s="373"/>
      <c r="C12" s="114">
        <f>'[1]p5'!$A$177</f>
        <v>0</v>
      </c>
      <c r="D12" s="415" t="s">
        <v>238</v>
      </c>
      <c r="E12" s="415"/>
      <c r="F12" s="415"/>
      <c r="G12" s="372"/>
      <c r="H12" s="457">
        <f>'[1]p5'!$D$177</f>
        <v>0</v>
      </c>
      <c r="I12" s="458"/>
      <c r="J12" s="372" t="s">
        <v>236</v>
      </c>
      <c r="K12" s="373"/>
      <c r="L12" s="457">
        <f>'[1]p5'!$G$177</f>
        <v>0</v>
      </c>
      <c r="M12" s="458"/>
      <c r="N12" s="110" t="s">
        <v>237</v>
      </c>
      <c r="O12" s="457">
        <f>'[1]p5'!$J$177</f>
        <v>0</v>
      </c>
      <c r="P12" s="458"/>
      <c r="Q12" s="47"/>
      <c r="R12" s="3"/>
    </row>
    <row r="13" spans="1:16" ht="12.7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</row>
    <row r="14" spans="1:19" s="46" customFormat="1" ht="11.25" customHeight="1">
      <c r="A14" s="372" t="str">
        <f>T('[1]p10'!$C$13:$G$13)</f>
        <v>Daniel Cordeiro de Morais Filho</v>
      </c>
      <c r="B14" s="373"/>
      <c r="C14" s="373"/>
      <c r="D14" s="373"/>
      <c r="E14" s="377"/>
      <c r="F14" s="448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64"/>
      <c r="R14" s="39"/>
      <c r="S14" s="39"/>
    </row>
    <row r="15" spans="1:17" s="3" customFormat="1" ht="13.5" customHeight="1">
      <c r="A15" s="25" t="s">
        <v>77</v>
      </c>
      <c r="B15" s="375" t="str">
        <f>IF('[1]p10'!$A$171&lt;&gt;0,'[1]p10'!$A$171,"")</f>
        <v>COORDENADOR DO CAPMEM</v>
      </c>
      <c r="C15" s="411"/>
      <c r="D15" s="411"/>
      <c r="E15" s="411"/>
      <c r="F15" s="411"/>
      <c r="G15" s="411"/>
      <c r="H15" s="411"/>
      <c r="I15" s="411"/>
      <c r="J15" s="415" t="s">
        <v>90</v>
      </c>
      <c r="K15" s="372"/>
      <c r="L15" s="112" t="str">
        <f>IF('[1]p10'!$I$171&lt;&gt;0,'[1]p10'!$I$171,"")</f>
        <v>Permanente</v>
      </c>
      <c r="M15" s="61" t="s">
        <v>231</v>
      </c>
      <c r="N15" s="374" t="str">
        <f>IF('[1]p10'!$K$171&lt;&gt;0,'[1]p10'!$K$171,"")</f>
        <v>Em andamento</v>
      </c>
      <c r="O15" s="374"/>
      <c r="P15" s="375"/>
      <c r="Q15" s="64"/>
    </row>
    <row r="16" spans="1:17" s="3" customFormat="1" ht="13.5" customHeight="1">
      <c r="A16" s="25" t="s">
        <v>88</v>
      </c>
      <c r="B16" s="451" t="str">
        <f>IF('[1]p10'!$H$173&lt;&gt;0,'[1]p10'!$H$173,"")</f>
        <v>Coordenador</v>
      </c>
      <c r="C16" s="452"/>
      <c r="D16" s="455" t="s">
        <v>90</v>
      </c>
      <c r="E16" s="456"/>
      <c r="F16" s="451" t="str">
        <f>IF('[1]p10'!$I$171&lt;&gt;0,'[1]p10'!$I$171,"")</f>
        <v>Permanente</v>
      </c>
      <c r="G16" s="451"/>
      <c r="H16" s="452"/>
      <c r="I16" s="25" t="s">
        <v>75</v>
      </c>
      <c r="J16" s="113">
        <f>IF('[1]p10'!$J$163&lt;&gt;0,'[1]p10'!$J$163,"")</f>
        <v>39144</v>
      </c>
      <c r="K16" s="25" t="s">
        <v>76</v>
      </c>
      <c r="L16" s="113">
        <f>IF('[1]p10'!$K$163&lt;&gt;0,'[1]p10'!$K$163,"")</f>
        <v>39874</v>
      </c>
      <c r="M16" s="455" t="s">
        <v>92</v>
      </c>
      <c r="N16" s="456"/>
      <c r="O16" s="449">
        <f>IF('[1]p10'!$F$173&lt;&gt;0,'[1]p10'!$F$173,"")</f>
      </c>
      <c r="P16" s="450"/>
      <c r="Q16" s="64"/>
    </row>
    <row r="17" spans="1:17" s="3" customFormat="1" ht="13.5" customHeight="1">
      <c r="A17" s="25" t="s">
        <v>239</v>
      </c>
      <c r="B17" s="451" t="str">
        <f>IF('[1]p10'!$A$173&lt;&gt;0,'[1]p10'!$A$173,"")</f>
        <v>Ensino</v>
      </c>
      <c r="C17" s="451"/>
      <c r="D17" s="451"/>
      <c r="E17" s="451"/>
      <c r="F17" s="451"/>
      <c r="G17" s="451"/>
      <c r="H17" s="451"/>
      <c r="I17" s="451"/>
      <c r="J17" s="452"/>
      <c r="K17" s="453" t="s">
        <v>91</v>
      </c>
      <c r="L17" s="454"/>
      <c r="M17" s="374">
        <f>IF('[1]p10'!$I$175&lt;&gt;0,'[1]p10'!$I$175,"")</f>
      </c>
      <c r="N17" s="374"/>
      <c r="O17" s="374"/>
      <c r="P17" s="375"/>
      <c r="Q17" s="47"/>
    </row>
    <row r="18" spans="1:17" s="3" customFormat="1" ht="13.5" customHeight="1">
      <c r="A18" s="25" t="s">
        <v>89</v>
      </c>
      <c r="B18" s="374">
        <f>IF('[1]p10'!$E$175&lt;&gt;0,'[1]p10'!$E$175,"")</f>
      </c>
      <c r="C18" s="374"/>
      <c r="D18" s="374"/>
      <c r="E18" s="374"/>
      <c r="F18" s="374"/>
      <c r="G18" s="374"/>
      <c r="H18" s="374"/>
      <c r="I18" s="372" t="s">
        <v>240</v>
      </c>
      <c r="J18" s="374"/>
      <c r="K18" s="374"/>
      <c r="L18" s="109">
        <f>IF('[1]p10'!$K$175&lt;&gt;0,'[1]p10'!$K$175,"")</f>
      </c>
      <c r="M18" s="372" t="s">
        <v>232</v>
      </c>
      <c r="N18" s="373"/>
      <c r="O18" s="374">
        <f>IF('[1]p10'!$D$173&lt;&gt;0,'[1]p10'!$D$173,"")</f>
      </c>
      <c r="P18" s="375"/>
      <c r="Q18" s="47"/>
    </row>
    <row r="19" spans="1:18" ht="12.75">
      <c r="A19" s="372" t="s">
        <v>234</v>
      </c>
      <c r="B19" s="373"/>
      <c r="C19" s="114">
        <f>'[1]p10'!$A$177</f>
        <v>0</v>
      </c>
      <c r="D19" s="415" t="s">
        <v>238</v>
      </c>
      <c r="E19" s="415"/>
      <c r="F19" s="415"/>
      <c r="G19" s="372"/>
      <c r="H19" s="457">
        <f>'[1]p10'!$D$177</f>
        <v>0</v>
      </c>
      <c r="I19" s="458"/>
      <c r="J19" s="372" t="s">
        <v>236</v>
      </c>
      <c r="K19" s="373"/>
      <c r="L19" s="457">
        <f>'[1]p10'!$G$177</f>
        <v>0</v>
      </c>
      <c r="M19" s="458"/>
      <c r="N19" s="110" t="s">
        <v>237</v>
      </c>
      <c r="O19" s="457">
        <f>'[1]p10'!$J$177</f>
        <v>0</v>
      </c>
      <c r="P19" s="458"/>
      <c r="Q19" s="47"/>
      <c r="R19" s="3"/>
    </row>
    <row r="20" spans="1:16" ht="12.75">
      <c r="A20" s="401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</row>
    <row r="21" spans="1:19" s="46" customFormat="1" ht="11.25" customHeight="1">
      <c r="A21" s="372" t="str">
        <f>T('[1]p20'!$C$13:$G$13)</f>
        <v>José de Arimatéia Fernandes</v>
      </c>
      <c r="B21" s="373"/>
      <c r="C21" s="373"/>
      <c r="D21" s="373"/>
      <c r="E21" s="377"/>
      <c r="F21" s="448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64"/>
      <c r="R21" s="39"/>
      <c r="S21" s="39"/>
    </row>
    <row r="22" spans="1:17" s="3" customFormat="1" ht="13.5" customHeight="1">
      <c r="A22" s="25" t="s">
        <v>77</v>
      </c>
      <c r="B22" s="375" t="str">
        <f>IF('[1]p20'!$A$171&lt;&gt;0,'[1]p20'!$A$171,"")</f>
        <v>Olimpíada Campinense de Matemática</v>
      </c>
      <c r="C22" s="411"/>
      <c r="D22" s="411"/>
      <c r="E22" s="411"/>
      <c r="F22" s="411"/>
      <c r="G22" s="411"/>
      <c r="H22" s="411"/>
      <c r="I22" s="411"/>
      <c r="J22" s="415" t="s">
        <v>90</v>
      </c>
      <c r="K22" s="372"/>
      <c r="L22" s="112" t="str">
        <f>IF('[1]p20'!$I$171&lt;&gt;0,'[1]p20'!$I$171,"")</f>
        <v>Permanente</v>
      </c>
      <c r="M22" s="61" t="s">
        <v>231</v>
      </c>
      <c r="N22" s="374" t="str">
        <f>IF('[1]p20'!$K$171&lt;&gt;0,'[1]p20'!$K$171,"")</f>
        <v>Em andamento</v>
      </c>
      <c r="O22" s="374"/>
      <c r="P22" s="375"/>
      <c r="Q22" s="64"/>
    </row>
    <row r="23" spans="1:17" s="3" customFormat="1" ht="13.5" customHeight="1">
      <c r="A23" s="25" t="s">
        <v>88</v>
      </c>
      <c r="B23" s="451" t="str">
        <f>IF('[1]p20'!$H$173&lt;&gt;0,'[1]p20'!$H$173,"")</f>
        <v>Coordenador</v>
      </c>
      <c r="C23" s="452"/>
      <c r="D23" s="455" t="s">
        <v>90</v>
      </c>
      <c r="E23" s="456"/>
      <c r="F23" s="451" t="str">
        <f>IF('[1]p20'!$I$171&lt;&gt;0,'[1]p20'!$I$171,"")</f>
        <v>Permanente</v>
      </c>
      <c r="G23" s="451"/>
      <c r="H23" s="452"/>
      <c r="I23" s="25" t="s">
        <v>75</v>
      </c>
      <c r="J23" s="113">
        <f>IF('[1]p20'!$J$163&lt;&gt;0,'[1]p20'!$J$163,"")</f>
      </c>
      <c r="K23" s="25" t="s">
        <v>76</v>
      </c>
      <c r="L23" s="113">
        <f>IF('[1]p20'!$K$163&lt;&gt;0,'[1]p20'!$K$163,"")</f>
      </c>
      <c r="M23" s="455" t="s">
        <v>92</v>
      </c>
      <c r="N23" s="456"/>
      <c r="O23" s="449" t="str">
        <f>IF('[1]p20'!$F$173&lt;&gt;0,'[1]p20'!$F$173,"")</f>
        <v>Ativ. Ext. 0040001</v>
      </c>
      <c r="P23" s="450"/>
      <c r="Q23" s="64"/>
    </row>
    <row r="24" spans="1:17" s="3" customFormat="1" ht="13.5" customHeight="1">
      <c r="A24" s="25" t="s">
        <v>239</v>
      </c>
      <c r="B24" s="451" t="str">
        <f>IF('[1]p20'!$A$173&lt;&gt;0,'[1]p20'!$A$173,"")</f>
        <v>Ensino</v>
      </c>
      <c r="C24" s="451"/>
      <c r="D24" s="451"/>
      <c r="E24" s="451"/>
      <c r="F24" s="451"/>
      <c r="G24" s="451"/>
      <c r="H24" s="451"/>
      <c r="I24" s="451"/>
      <c r="J24" s="452"/>
      <c r="K24" s="453" t="s">
        <v>91</v>
      </c>
      <c r="L24" s="454"/>
      <c r="M24" s="374" t="str">
        <f>IF('[1]p20'!$I$175&lt;&gt;0,'[1]p20'!$I$175,"")</f>
        <v>UFCG</v>
      </c>
      <c r="N24" s="374"/>
      <c r="O24" s="374"/>
      <c r="P24" s="375"/>
      <c r="Q24" s="47"/>
    </row>
    <row r="25" spans="1:17" s="3" customFormat="1" ht="13.5" customHeight="1">
      <c r="A25" s="25" t="s">
        <v>89</v>
      </c>
      <c r="B25" s="374" t="str">
        <f>IF('[1]p20'!$E$175&lt;&gt;0,'[1]p20'!$E$175,"")</f>
        <v>Alunos e professores das redes pública e privada de ensinos fundamental e médio de CG e região</v>
      </c>
      <c r="C25" s="374"/>
      <c r="D25" s="374"/>
      <c r="E25" s="374"/>
      <c r="F25" s="374"/>
      <c r="G25" s="374"/>
      <c r="H25" s="374"/>
      <c r="I25" s="372" t="s">
        <v>240</v>
      </c>
      <c r="J25" s="374"/>
      <c r="K25" s="374"/>
      <c r="L25" s="109">
        <f>IF('[1]p20'!$K$175&lt;&gt;0,'[1]p20'!$K$175,"")</f>
        <v>2500</v>
      </c>
      <c r="M25" s="372" t="s">
        <v>232</v>
      </c>
      <c r="N25" s="373"/>
      <c r="O25" s="374" t="str">
        <f>IF('[1]p20'!$D$173&lt;&gt;0,'[1]p20'!$D$173,"")</f>
        <v>UFCG</v>
      </c>
      <c r="P25" s="375"/>
      <c r="Q25" s="47"/>
    </row>
    <row r="26" spans="1:18" ht="12.75">
      <c r="A26" s="372" t="s">
        <v>234</v>
      </c>
      <c r="B26" s="373"/>
      <c r="C26" s="114">
        <f>'[1]p20'!$A$177</f>
        <v>6000</v>
      </c>
      <c r="D26" s="415" t="s">
        <v>238</v>
      </c>
      <c r="E26" s="415"/>
      <c r="F26" s="415"/>
      <c r="G26" s="372"/>
      <c r="H26" s="457">
        <f>'[1]p20'!$D$177</f>
        <v>6000</v>
      </c>
      <c r="I26" s="458"/>
      <c r="J26" s="372" t="s">
        <v>236</v>
      </c>
      <c r="K26" s="373"/>
      <c r="L26" s="457">
        <f>'[1]p20'!$G$177</f>
        <v>6000</v>
      </c>
      <c r="M26" s="458"/>
      <c r="N26" s="110" t="s">
        <v>237</v>
      </c>
      <c r="O26" s="457">
        <f>'[1]p20'!$J$177</f>
        <v>0</v>
      </c>
      <c r="P26" s="458"/>
      <c r="Q26" s="47"/>
      <c r="R26" s="3"/>
    </row>
    <row r="27" spans="1:16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</row>
    <row r="28" spans="1:17" s="3" customFormat="1" ht="13.5" customHeight="1">
      <c r="A28" s="25" t="s">
        <v>77</v>
      </c>
      <c r="B28" s="375" t="str">
        <f>IF('[1]p20'!$A$180&lt;&gt;0,'[1]p20'!$A$180,"")</f>
        <v>Olimpíada Brasileira de Matemática das Escolas Públicas</v>
      </c>
      <c r="C28" s="411"/>
      <c r="D28" s="411"/>
      <c r="E28" s="411"/>
      <c r="F28" s="411"/>
      <c r="G28" s="411"/>
      <c r="H28" s="411"/>
      <c r="I28" s="411"/>
      <c r="J28" s="415" t="s">
        <v>90</v>
      </c>
      <c r="K28" s="372"/>
      <c r="L28" s="112" t="str">
        <f>IF('[1]p20'!$I$180&lt;&gt;0,'[1]p20'!$I$180,"")</f>
        <v>Permanente</v>
      </c>
      <c r="M28" s="61" t="s">
        <v>231</v>
      </c>
      <c r="N28" s="374" t="str">
        <f>IF('[1]p20'!$K$180&lt;&gt;0,'[1]p20'!$K$180,"")</f>
        <v>Em andamento</v>
      </c>
      <c r="O28" s="374"/>
      <c r="P28" s="375"/>
      <c r="Q28" s="64"/>
    </row>
    <row r="29" spans="1:17" s="3" customFormat="1" ht="13.5" customHeight="1">
      <c r="A29" s="25" t="s">
        <v>88</v>
      </c>
      <c r="B29" s="451" t="str">
        <f>IF('[1]p20'!$H$182&lt;&gt;0,'[1]p20'!$H$182,"")</f>
        <v>Coordenador</v>
      </c>
      <c r="C29" s="452"/>
      <c r="D29" s="455" t="s">
        <v>90</v>
      </c>
      <c r="E29" s="456"/>
      <c r="F29" s="451" t="str">
        <f>IF('[1]p20'!$I$180&lt;&gt;0,'[1]p20'!$I$180,"")</f>
        <v>Permanente</v>
      </c>
      <c r="G29" s="451"/>
      <c r="H29" s="452"/>
      <c r="I29" s="25" t="s">
        <v>75</v>
      </c>
      <c r="J29" s="113">
        <f>IF('[1]p20'!$J$163&lt;&gt;0,'[1]p20'!$J$163,"")</f>
      </c>
      <c r="K29" s="25" t="s">
        <v>76</v>
      </c>
      <c r="L29" s="113">
        <f>IF('[1]p20'!$K$163&lt;&gt;0,'[1]p20'!$K$163,"")</f>
      </c>
      <c r="M29" s="455" t="s">
        <v>92</v>
      </c>
      <c r="N29" s="456"/>
      <c r="O29" s="449">
        <f>IF('[1]p20'!$F$182&lt;&gt;0,'[1]p20'!$F$182,"")</f>
      </c>
      <c r="P29" s="450"/>
      <c r="Q29" s="64"/>
    </row>
    <row r="30" spans="1:17" s="3" customFormat="1" ht="13.5" customHeight="1">
      <c r="A30" s="25" t="s">
        <v>239</v>
      </c>
      <c r="B30" s="451" t="str">
        <f>IF('[1]p20'!$A$182&lt;&gt;0,'[1]p20'!$A$182,"")</f>
        <v>Ensino</v>
      </c>
      <c r="C30" s="451"/>
      <c r="D30" s="451"/>
      <c r="E30" s="451"/>
      <c r="F30" s="451"/>
      <c r="G30" s="451"/>
      <c r="H30" s="451"/>
      <c r="I30" s="451"/>
      <c r="J30" s="452"/>
      <c r="K30" s="453" t="s">
        <v>91</v>
      </c>
      <c r="L30" s="454"/>
      <c r="M30" s="374" t="str">
        <f>IF('[1]p20'!$I$184&lt;&gt;0,'[1]p20'!$I$184,"")</f>
        <v>UFCG</v>
      </c>
      <c r="N30" s="374"/>
      <c r="O30" s="374"/>
      <c r="P30" s="375"/>
      <c r="Q30" s="47"/>
    </row>
    <row r="31" spans="1:17" s="3" customFormat="1" ht="13.5" customHeight="1">
      <c r="A31" s="25" t="s">
        <v>89</v>
      </c>
      <c r="B31" s="374" t="str">
        <f>IF('[1]p20'!$E$184&lt;&gt;0,'[1]p20'!$E$184,"")</f>
        <v>Alunos e profs. da rede pública de ensino fundamental e médio da Paraíba</v>
      </c>
      <c r="C31" s="374"/>
      <c r="D31" s="374"/>
      <c r="E31" s="374"/>
      <c r="F31" s="374"/>
      <c r="G31" s="374"/>
      <c r="H31" s="374"/>
      <c r="I31" s="372" t="s">
        <v>240</v>
      </c>
      <c r="J31" s="374"/>
      <c r="K31" s="374"/>
      <c r="L31" s="109">
        <f>IF('[1]p20'!$K$184&lt;&gt;0,'[1]p20'!$K$184,"")</f>
        <v>375000</v>
      </c>
      <c r="M31" s="372" t="s">
        <v>232</v>
      </c>
      <c r="N31" s="373"/>
      <c r="O31" s="374">
        <f>IF('[1]p20'!$D$182&lt;&gt;0,'[1]p20'!$D$182,"")</f>
      </c>
      <c r="P31" s="375"/>
      <c r="Q31" s="47"/>
    </row>
    <row r="32" spans="1:18" ht="12.75">
      <c r="A32" s="372" t="s">
        <v>234</v>
      </c>
      <c r="B32" s="373"/>
      <c r="C32" s="114">
        <f>'[1]p20'!$A$186</f>
        <v>20000</v>
      </c>
      <c r="D32" s="415" t="s">
        <v>238</v>
      </c>
      <c r="E32" s="415"/>
      <c r="F32" s="415"/>
      <c r="G32" s="372"/>
      <c r="H32" s="457">
        <f>'[1]p20'!$D$186</f>
        <v>8000</v>
      </c>
      <c r="I32" s="458"/>
      <c r="J32" s="372" t="s">
        <v>236</v>
      </c>
      <c r="K32" s="373"/>
      <c r="L32" s="457">
        <f>'[1]p20'!$G$186</f>
        <v>8000</v>
      </c>
      <c r="M32" s="458"/>
      <c r="N32" s="110" t="s">
        <v>237</v>
      </c>
      <c r="O32" s="457">
        <f>'[1]p20'!$J$186</f>
        <v>12000</v>
      </c>
      <c r="P32" s="458"/>
      <c r="Q32" s="47"/>
      <c r="R32" s="3"/>
    </row>
    <row r="33" spans="1:16" ht="12.75">
      <c r="A33" s="401"/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</row>
    <row r="34" spans="1:19" s="46" customFormat="1" ht="11.25" customHeight="1">
      <c r="A34" s="372" t="str">
        <f>T('[1]p22'!$C$13:$G$13)</f>
        <v>José Lindomberg Possiano Barreiro</v>
      </c>
      <c r="B34" s="373"/>
      <c r="C34" s="373"/>
      <c r="D34" s="373"/>
      <c r="E34" s="377"/>
      <c r="F34" s="448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64"/>
      <c r="R34" s="39"/>
      <c r="S34" s="39"/>
    </row>
    <row r="35" spans="1:17" s="3" customFormat="1" ht="13.5" customHeight="1">
      <c r="A35" s="25" t="s">
        <v>77</v>
      </c>
      <c r="B35" s="375" t="str">
        <f>IF('[1]p22'!$A$171&lt;&gt;0,'[1]p22'!$A$171,"")</f>
        <v>Curso de Aperfeiçoamento para professores de matemática do ensino médio</v>
      </c>
      <c r="C35" s="411"/>
      <c r="D35" s="411"/>
      <c r="E35" s="411"/>
      <c r="F35" s="411"/>
      <c r="G35" s="411"/>
      <c r="H35" s="411"/>
      <c r="I35" s="411"/>
      <c r="J35" s="415" t="s">
        <v>90</v>
      </c>
      <c r="K35" s="372"/>
      <c r="L35" s="112" t="str">
        <f>IF('[1]p22'!$I$171&lt;&gt;0,'[1]p22'!$I$171,"")</f>
        <v>Eventual</v>
      </c>
      <c r="M35" s="61" t="s">
        <v>231</v>
      </c>
      <c r="N35" s="374" t="str">
        <f>IF('[1]p22'!$K$171&lt;&gt;0,'[1]p22'!$K$171,"")</f>
        <v>Concluído</v>
      </c>
      <c r="O35" s="374"/>
      <c r="P35" s="375"/>
      <c r="Q35" s="64"/>
    </row>
    <row r="36" spans="1:17" s="3" customFormat="1" ht="13.5" customHeight="1">
      <c r="A36" s="25" t="s">
        <v>88</v>
      </c>
      <c r="B36" s="451">
        <f>IF('[1]p22'!$H$173&lt;&gt;0,'[1]p22'!$H$173,"")</f>
      </c>
      <c r="C36" s="452"/>
      <c r="D36" s="455" t="s">
        <v>90</v>
      </c>
      <c r="E36" s="456"/>
      <c r="F36" s="451" t="str">
        <f>IF('[1]p22'!$I$171&lt;&gt;0,'[1]p22'!$I$171,"")</f>
        <v>Eventual</v>
      </c>
      <c r="G36" s="451"/>
      <c r="H36" s="452"/>
      <c r="I36" s="25" t="s">
        <v>75</v>
      </c>
      <c r="J36" s="113">
        <f>IF('[1]p22'!$J$163&lt;&gt;0,'[1]p22'!$J$163,"")</f>
      </c>
      <c r="K36" s="25" t="s">
        <v>76</v>
      </c>
      <c r="L36" s="113">
        <f>IF('[1]p22'!$K$163&lt;&gt;0,'[1]p22'!$K$163,"")</f>
      </c>
      <c r="M36" s="455" t="s">
        <v>92</v>
      </c>
      <c r="N36" s="456"/>
      <c r="O36" s="449">
        <f>IF('[1]p22'!$F$173&lt;&gt;0,'[1]p22'!$F$173,"")</f>
      </c>
      <c r="P36" s="450"/>
      <c r="Q36" s="64"/>
    </row>
    <row r="37" spans="1:17" s="3" customFormat="1" ht="13.5" customHeight="1">
      <c r="A37" s="25" t="s">
        <v>239</v>
      </c>
      <c r="B37" s="451" t="str">
        <f>IF('[1]p22'!$A$173&lt;&gt;0,'[1]p22'!$A$173,"")</f>
        <v>Ensino</v>
      </c>
      <c r="C37" s="451"/>
      <c r="D37" s="451"/>
      <c r="E37" s="451"/>
      <c r="F37" s="451"/>
      <c r="G37" s="451"/>
      <c r="H37" s="451"/>
      <c r="I37" s="451"/>
      <c r="J37" s="452"/>
      <c r="K37" s="453" t="s">
        <v>91</v>
      </c>
      <c r="L37" s="454"/>
      <c r="M37" s="374">
        <f>IF('[1]p22'!$I$175&lt;&gt;0,'[1]p22'!$I$175,"")</f>
      </c>
      <c r="N37" s="374"/>
      <c r="O37" s="374"/>
      <c r="P37" s="375"/>
      <c r="Q37" s="47"/>
    </row>
    <row r="38" spans="1:17" s="3" customFormat="1" ht="13.5" customHeight="1">
      <c r="A38" s="25" t="s">
        <v>89</v>
      </c>
      <c r="B38" s="374">
        <f>IF('[1]p22'!$E$175&lt;&gt;0,'[1]p22'!$E$175,"")</f>
      </c>
      <c r="C38" s="374"/>
      <c r="D38" s="374"/>
      <c r="E38" s="374"/>
      <c r="F38" s="374"/>
      <c r="G38" s="374"/>
      <c r="H38" s="374"/>
      <c r="I38" s="372" t="s">
        <v>240</v>
      </c>
      <c r="J38" s="374"/>
      <c r="K38" s="374"/>
      <c r="L38" s="109">
        <f>IF('[1]p22'!$K$175&lt;&gt;0,'[1]p22'!$K$175,"")</f>
      </c>
      <c r="M38" s="372" t="s">
        <v>232</v>
      </c>
      <c r="N38" s="373"/>
      <c r="O38" s="374" t="str">
        <f>IF('[1]p22'!$D$173&lt;&gt;0,'[1]p22'!$D$173,"")</f>
        <v>FINEP</v>
      </c>
      <c r="P38" s="375"/>
      <c r="Q38" s="47"/>
    </row>
    <row r="39" spans="1:18" ht="12.75">
      <c r="A39" s="372" t="s">
        <v>234</v>
      </c>
      <c r="B39" s="373"/>
      <c r="C39" s="114">
        <f>'[1]p22'!$A$177</f>
        <v>0</v>
      </c>
      <c r="D39" s="415" t="s">
        <v>238</v>
      </c>
      <c r="E39" s="415"/>
      <c r="F39" s="415"/>
      <c r="G39" s="372"/>
      <c r="H39" s="457">
        <f>'[1]p22'!$D$177</f>
        <v>0</v>
      </c>
      <c r="I39" s="458"/>
      <c r="J39" s="372" t="s">
        <v>236</v>
      </c>
      <c r="K39" s="373"/>
      <c r="L39" s="457">
        <f>'[1]p22'!$G$177</f>
        <v>0</v>
      </c>
      <c r="M39" s="458"/>
      <c r="N39" s="110" t="s">
        <v>237</v>
      </c>
      <c r="O39" s="457">
        <f>'[1]p22'!$J$177</f>
        <v>0</v>
      </c>
      <c r="P39" s="458"/>
      <c r="Q39" s="47"/>
      <c r="R39" s="3"/>
    </row>
    <row r="40" spans="1:16" ht="12.75">
      <c r="A40" s="401"/>
      <c r="B40" s="401"/>
      <c r="C40" s="401"/>
      <c r="D40" s="401"/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401"/>
      <c r="P40" s="401"/>
    </row>
    <row r="41" spans="1:19" s="46" customFormat="1" ht="11.25" customHeight="1">
      <c r="A41" s="372" t="str">
        <f>T('[1]p24'!$C$13:$G$13)</f>
        <v>Luiz Mendes Albuquerque Neto</v>
      </c>
      <c r="B41" s="373"/>
      <c r="C41" s="373"/>
      <c r="D41" s="373"/>
      <c r="E41" s="377"/>
      <c r="F41" s="448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64"/>
      <c r="R41" s="39"/>
      <c r="S41" s="39"/>
    </row>
    <row r="42" spans="1:17" s="3" customFormat="1" ht="13.5" customHeight="1">
      <c r="A42" s="25" t="s">
        <v>77</v>
      </c>
      <c r="B42" s="375" t="str">
        <f>IF('[1]p24'!$A$171&lt;&gt;0,'[1]p24'!$A$171,"")</f>
        <v>Olimpíada Campinense de Matemática</v>
      </c>
      <c r="C42" s="411"/>
      <c r="D42" s="411"/>
      <c r="E42" s="411"/>
      <c r="F42" s="411"/>
      <c r="G42" s="411"/>
      <c r="H42" s="411"/>
      <c r="I42" s="411"/>
      <c r="J42" s="415" t="s">
        <v>90</v>
      </c>
      <c r="K42" s="372"/>
      <c r="L42" s="112" t="str">
        <f>IF('[1]p24'!$I$171&lt;&gt;0,'[1]p24'!$I$171,"")</f>
        <v>Permanente</v>
      </c>
      <c r="M42" s="61" t="s">
        <v>231</v>
      </c>
      <c r="N42" s="374" t="str">
        <f>IF('[1]p24'!$K$171&lt;&gt;0,'[1]p24'!$K$171,"")</f>
        <v>Em andamento</v>
      </c>
      <c r="O42" s="374"/>
      <c r="P42" s="375"/>
      <c r="Q42" s="64"/>
    </row>
    <row r="43" spans="1:17" s="3" customFormat="1" ht="13.5" customHeight="1">
      <c r="A43" s="25" t="s">
        <v>88</v>
      </c>
      <c r="B43" s="451" t="str">
        <f>IF('[1]p24'!$H$173&lt;&gt;0,'[1]p24'!$H$173,"")</f>
        <v>Colaborador </v>
      </c>
      <c r="C43" s="452"/>
      <c r="D43" s="455" t="s">
        <v>90</v>
      </c>
      <c r="E43" s="456"/>
      <c r="F43" s="451" t="str">
        <f>IF('[1]p24'!$I$171&lt;&gt;0,'[1]p24'!$I$171,"")</f>
        <v>Permanente</v>
      </c>
      <c r="G43" s="451"/>
      <c r="H43" s="452"/>
      <c r="I43" s="25" t="s">
        <v>75</v>
      </c>
      <c r="J43" s="113">
        <f>IF('[1]p24'!$J$163&lt;&gt;0,'[1]p24'!$J$163,"")</f>
      </c>
      <c r="K43" s="25" t="s">
        <v>76</v>
      </c>
      <c r="L43" s="113">
        <f>IF('[1]p24'!$K$163&lt;&gt;0,'[1]p24'!$K$163,"")</f>
      </c>
      <c r="M43" s="455" t="s">
        <v>92</v>
      </c>
      <c r="N43" s="456"/>
      <c r="O43" s="449" t="str">
        <f>IF('[1]p24'!$F$173&lt;&gt;0,'[1]p24'!$F$173,"")</f>
        <v>Ativ.Ext. 0040001</v>
      </c>
      <c r="P43" s="450"/>
      <c r="Q43" s="64"/>
    </row>
    <row r="44" spans="1:17" s="3" customFormat="1" ht="13.5" customHeight="1">
      <c r="A44" s="25" t="s">
        <v>239</v>
      </c>
      <c r="B44" s="451" t="str">
        <f>IF('[1]p24'!$A$173&lt;&gt;0,'[1]p24'!$A$173,"")</f>
        <v>Ensino</v>
      </c>
      <c r="C44" s="451"/>
      <c r="D44" s="451"/>
      <c r="E44" s="451"/>
      <c r="F44" s="451"/>
      <c r="G44" s="451"/>
      <c r="H44" s="451"/>
      <c r="I44" s="451"/>
      <c r="J44" s="452"/>
      <c r="K44" s="453" t="s">
        <v>91</v>
      </c>
      <c r="L44" s="454"/>
      <c r="M44" s="374" t="str">
        <f>IF('[1]p24'!$I$175&lt;&gt;0,'[1]p24'!$I$175,"")</f>
        <v>UFCG</v>
      </c>
      <c r="N44" s="374"/>
      <c r="O44" s="374"/>
      <c r="P44" s="375"/>
      <c r="Q44" s="47"/>
    </row>
    <row r="45" spans="1:17" s="3" customFormat="1" ht="13.5" customHeight="1">
      <c r="A45" s="25" t="s">
        <v>89</v>
      </c>
      <c r="B45" s="374" t="str">
        <f>IF('[1]p24'!$E$175&lt;&gt;0,'[1]p24'!$E$175,"")</f>
        <v>Alunos e Professores das redes pública e privada de ensino fundamental e m´dio de CG e região</v>
      </c>
      <c r="C45" s="374"/>
      <c r="D45" s="374"/>
      <c r="E45" s="374"/>
      <c r="F45" s="374"/>
      <c r="G45" s="374"/>
      <c r="H45" s="374"/>
      <c r="I45" s="372" t="s">
        <v>240</v>
      </c>
      <c r="J45" s="374"/>
      <c r="K45" s="374"/>
      <c r="L45" s="109">
        <f>IF('[1]p24'!$K$175&lt;&gt;0,'[1]p24'!$K$175,"")</f>
        <v>2500</v>
      </c>
      <c r="M45" s="372" t="s">
        <v>232</v>
      </c>
      <c r="N45" s="373"/>
      <c r="O45" s="374" t="str">
        <f>IF('[1]p24'!$D$173&lt;&gt;0,'[1]p24'!$D$173,"")</f>
        <v>UFCG</v>
      </c>
      <c r="P45" s="375"/>
      <c r="Q45" s="47"/>
    </row>
    <row r="46" spans="1:18" ht="12.75">
      <c r="A46" s="372" t="s">
        <v>234</v>
      </c>
      <c r="B46" s="373"/>
      <c r="C46" s="114">
        <f>'[1]p24'!$A$177</f>
        <v>0</v>
      </c>
      <c r="D46" s="415" t="s">
        <v>238</v>
      </c>
      <c r="E46" s="415"/>
      <c r="F46" s="415"/>
      <c r="G46" s="372"/>
      <c r="H46" s="457">
        <f>'[1]p24'!$D$177</f>
        <v>0</v>
      </c>
      <c r="I46" s="458"/>
      <c r="J46" s="372" t="s">
        <v>236</v>
      </c>
      <c r="K46" s="373"/>
      <c r="L46" s="457">
        <f>'[1]p24'!$G$177</f>
        <v>0</v>
      </c>
      <c r="M46" s="458"/>
      <c r="N46" s="110" t="s">
        <v>237</v>
      </c>
      <c r="O46" s="457">
        <f>'[1]p24'!$J$177</f>
        <v>0</v>
      </c>
      <c r="P46" s="458"/>
      <c r="Q46" s="47"/>
      <c r="R46" s="3"/>
    </row>
    <row r="47" spans="1:16" ht="12.75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</row>
    <row r="48" spans="1:16" ht="12.75">
      <c r="A48" s="401"/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</row>
    <row r="49" spans="1:19" s="46" customFormat="1" ht="11.25" customHeight="1">
      <c r="A49" s="372" t="str">
        <f>T('[1]p28'!$C$13:$G$13)</f>
        <v>Miriam Costa</v>
      </c>
      <c r="B49" s="373"/>
      <c r="C49" s="373"/>
      <c r="D49" s="373"/>
      <c r="E49" s="377"/>
      <c r="F49" s="448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64"/>
      <c r="R49" s="39"/>
      <c r="S49" s="39"/>
    </row>
    <row r="50" spans="1:17" s="3" customFormat="1" ht="13.5" customHeight="1">
      <c r="A50" s="25" t="s">
        <v>77</v>
      </c>
      <c r="B50" s="375" t="str">
        <f>IF('[1]p28'!$A$171&lt;&gt;0,'[1]p28'!$A$171,"")</f>
        <v>Olimpíada Campinense de Matemática</v>
      </c>
      <c r="C50" s="411"/>
      <c r="D50" s="411"/>
      <c r="E50" s="411"/>
      <c r="F50" s="411"/>
      <c r="G50" s="411"/>
      <c r="H50" s="411"/>
      <c r="I50" s="411"/>
      <c r="J50" s="415" t="s">
        <v>90</v>
      </c>
      <c r="K50" s="372"/>
      <c r="L50" s="112" t="str">
        <f>IF('[1]p28'!$I$171&lt;&gt;0,'[1]p28'!$I$171,"")</f>
        <v>Permanente</v>
      </c>
      <c r="M50" s="61" t="s">
        <v>231</v>
      </c>
      <c r="N50" s="374" t="str">
        <f>IF('[1]p28'!$K$171&lt;&gt;0,'[1]p28'!$K$171,"")</f>
        <v>Em andamento</v>
      </c>
      <c r="O50" s="374"/>
      <c r="P50" s="375"/>
      <c r="Q50" s="64"/>
    </row>
    <row r="51" spans="1:17" s="3" customFormat="1" ht="13.5" customHeight="1">
      <c r="A51" s="25" t="s">
        <v>88</v>
      </c>
      <c r="B51" s="451" t="str">
        <f>IF('[1]p28'!$H$173&lt;&gt;0,'[1]p28'!$H$173,"")</f>
        <v>Colaborador </v>
      </c>
      <c r="C51" s="452"/>
      <c r="D51" s="455" t="s">
        <v>90</v>
      </c>
      <c r="E51" s="456"/>
      <c r="F51" s="451" t="str">
        <f>IF('[1]p28'!$I$171&lt;&gt;0,'[1]p28'!$I$171,"")</f>
        <v>Permanente</v>
      </c>
      <c r="G51" s="451"/>
      <c r="H51" s="452"/>
      <c r="I51" s="25" t="s">
        <v>75</v>
      </c>
      <c r="J51" s="113">
        <f>IF('[1]p28'!$J$163&lt;&gt;0,'[1]p28'!$J$163,"")</f>
      </c>
      <c r="K51" s="25" t="s">
        <v>76</v>
      </c>
      <c r="L51" s="113">
        <f>IF('[1]p28'!$K$163&lt;&gt;0,'[1]p28'!$K$163,"")</f>
      </c>
      <c r="M51" s="455" t="s">
        <v>92</v>
      </c>
      <c r="N51" s="456"/>
      <c r="O51" s="449" t="str">
        <f>IF('[1]p28'!$F$173&lt;&gt;0,'[1]p28'!$F$173,"")</f>
        <v>AT. EXT.0040001</v>
      </c>
      <c r="P51" s="450"/>
      <c r="Q51" s="64"/>
    </row>
    <row r="52" spans="1:17" s="3" customFormat="1" ht="13.5" customHeight="1">
      <c r="A52" s="25" t="s">
        <v>239</v>
      </c>
      <c r="B52" s="451" t="str">
        <f>IF('[1]p28'!$A$173&lt;&gt;0,'[1]p28'!$A$173,"")</f>
        <v>Ensino</v>
      </c>
      <c r="C52" s="451"/>
      <c r="D52" s="451"/>
      <c r="E52" s="451"/>
      <c r="F52" s="451"/>
      <c r="G52" s="451"/>
      <c r="H52" s="451"/>
      <c r="I52" s="451"/>
      <c r="J52" s="452"/>
      <c r="K52" s="453" t="s">
        <v>91</v>
      </c>
      <c r="L52" s="454"/>
      <c r="M52" s="374" t="str">
        <f>IF('[1]p28'!$I$175&lt;&gt;0,'[1]p28'!$I$175,"")</f>
        <v>UFCG</v>
      </c>
      <c r="N52" s="374"/>
      <c r="O52" s="374"/>
      <c r="P52" s="375"/>
      <c r="Q52" s="47"/>
    </row>
    <row r="53" spans="1:17" s="3" customFormat="1" ht="13.5" customHeight="1">
      <c r="A53" s="25" t="s">
        <v>89</v>
      </c>
      <c r="B53" s="374" t="str">
        <f>IF('[1]p28'!$E$175&lt;&gt;0,'[1]p28'!$E$175,"")</f>
        <v>Alunos e professores das redes pública e privada de ensinos fundamental e médio de CG e região</v>
      </c>
      <c r="C53" s="374"/>
      <c r="D53" s="374"/>
      <c r="E53" s="374"/>
      <c r="F53" s="374"/>
      <c r="G53" s="374"/>
      <c r="H53" s="374"/>
      <c r="I53" s="372" t="s">
        <v>240</v>
      </c>
      <c r="J53" s="374"/>
      <c r="K53" s="374"/>
      <c r="L53" s="109">
        <f>IF('[1]p28'!$K$175&lt;&gt;0,'[1]p28'!$K$175,"")</f>
        <v>2500</v>
      </c>
      <c r="M53" s="372" t="s">
        <v>232</v>
      </c>
      <c r="N53" s="373"/>
      <c r="O53" s="374" t="str">
        <f>IF('[1]p28'!$D$173&lt;&gt;0,'[1]p28'!$D$173,"")</f>
        <v>UFCG</v>
      </c>
      <c r="P53" s="375"/>
      <c r="Q53" s="47"/>
    </row>
    <row r="54" spans="1:18" ht="12.75">
      <c r="A54" s="372" t="s">
        <v>234</v>
      </c>
      <c r="B54" s="373"/>
      <c r="C54" s="114">
        <f>'[1]p28'!$A$177</f>
        <v>0</v>
      </c>
      <c r="D54" s="415" t="s">
        <v>238</v>
      </c>
      <c r="E54" s="415"/>
      <c r="F54" s="415"/>
      <c r="G54" s="372"/>
      <c r="H54" s="457">
        <f>'[1]p28'!$D$177</f>
        <v>0</v>
      </c>
      <c r="I54" s="458"/>
      <c r="J54" s="372" t="s">
        <v>236</v>
      </c>
      <c r="K54" s="373"/>
      <c r="L54" s="457">
        <f>'[1]p28'!$G$177</f>
        <v>0</v>
      </c>
      <c r="M54" s="458"/>
      <c r="N54" s="110" t="s">
        <v>237</v>
      </c>
      <c r="O54" s="457">
        <f>'[1]p28'!$J$177</f>
        <v>0</v>
      </c>
      <c r="P54" s="458"/>
      <c r="Q54" s="47"/>
      <c r="R54" s="3"/>
    </row>
    <row r="55" spans="1:16" ht="12.75">
      <c r="A55" s="401"/>
      <c r="B55" s="401"/>
      <c r="C55" s="401"/>
      <c r="D55" s="401"/>
      <c r="E55" s="401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</row>
    <row r="56" spans="1:19" s="46" customFormat="1" ht="11.25" customHeight="1">
      <c r="A56" s="372" t="str">
        <f>T('[1]p34'!$C$13:$G$13)</f>
        <v>Vandik Estevam Barbosa</v>
      </c>
      <c r="B56" s="373"/>
      <c r="C56" s="373"/>
      <c r="D56" s="373"/>
      <c r="E56" s="377"/>
      <c r="F56" s="448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64"/>
      <c r="R56" s="39"/>
      <c r="S56" s="39"/>
    </row>
    <row r="57" spans="1:17" s="3" customFormat="1" ht="13.5" customHeight="1">
      <c r="A57" s="25" t="s">
        <v>77</v>
      </c>
      <c r="B57" s="375" t="str">
        <f>IF('[1]p34'!$A$171&lt;&gt;0,'[1]p34'!$A$171,"")</f>
        <v>Olimpíada Campinense de Matemática</v>
      </c>
      <c r="C57" s="411"/>
      <c r="D57" s="411"/>
      <c r="E57" s="411"/>
      <c r="F57" s="411"/>
      <c r="G57" s="411"/>
      <c r="H57" s="411"/>
      <c r="I57" s="411"/>
      <c r="J57" s="415" t="s">
        <v>90</v>
      </c>
      <c r="K57" s="372"/>
      <c r="L57" s="112" t="str">
        <f>IF('[1]p34'!$I$171&lt;&gt;0,'[1]p34'!$I$171,"")</f>
        <v>Permanente</v>
      </c>
      <c r="M57" s="61" t="s">
        <v>231</v>
      </c>
      <c r="N57" s="374" t="str">
        <f>IF('[1]p34'!$K$171&lt;&gt;0,'[1]p34'!$K$171,"")</f>
        <v>Em andamento</v>
      </c>
      <c r="O57" s="374"/>
      <c r="P57" s="375"/>
      <c r="Q57" s="64"/>
    </row>
    <row r="58" spans="1:17" s="3" customFormat="1" ht="13.5" customHeight="1">
      <c r="A58" s="25" t="s">
        <v>88</v>
      </c>
      <c r="B58" s="451" t="str">
        <f>IF('[1]p34'!$H$173&lt;&gt;0,'[1]p34'!$H$173,"")</f>
        <v>Colaborador </v>
      </c>
      <c r="C58" s="452"/>
      <c r="D58" s="455" t="s">
        <v>90</v>
      </c>
      <c r="E58" s="456"/>
      <c r="F58" s="451" t="str">
        <f>IF('[1]p34'!$I$171&lt;&gt;0,'[1]p34'!$I$171,"")</f>
        <v>Permanente</v>
      </c>
      <c r="G58" s="451"/>
      <c r="H58" s="452"/>
      <c r="I58" s="25" t="s">
        <v>75</v>
      </c>
      <c r="J58" s="113">
        <f>IF('[1]p34'!$J$163&lt;&gt;0,'[1]p34'!$J$163,"")</f>
      </c>
      <c r="K58" s="25" t="s">
        <v>76</v>
      </c>
      <c r="L58" s="113">
        <f>IF('[1]p34'!$K$163&lt;&gt;0,'[1]p34'!$K$163,"")</f>
      </c>
      <c r="M58" s="455" t="s">
        <v>92</v>
      </c>
      <c r="N58" s="456"/>
      <c r="O58" s="449" t="str">
        <f>IF('[1]p34'!$F$173&lt;&gt;0,'[1]p34'!$F$173,"")</f>
        <v>ATIV. EXT. </v>
      </c>
      <c r="P58" s="450"/>
      <c r="Q58" s="64"/>
    </row>
    <row r="59" spans="1:17" s="3" customFormat="1" ht="13.5" customHeight="1">
      <c r="A59" s="25" t="s">
        <v>239</v>
      </c>
      <c r="B59" s="451" t="str">
        <f>IF('[1]p34'!$A$173&lt;&gt;0,'[1]p34'!$A$173,"")</f>
        <v>Ensino</v>
      </c>
      <c r="C59" s="451"/>
      <c r="D59" s="451"/>
      <c r="E59" s="451"/>
      <c r="F59" s="451"/>
      <c r="G59" s="451"/>
      <c r="H59" s="451"/>
      <c r="I59" s="451"/>
      <c r="J59" s="452"/>
      <c r="K59" s="453" t="s">
        <v>91</v>
      </c>
      <c r="L59" s="454"/>
      <c r="M59" s="374">
        <f>IF('[1]p34'!$I$175&lt;&gt;0,'[1]p34'!$I$175,"")</f>
      </c>
      <c r="N59" s="374"/>
      <c r="O59" s="374"/>
      <c r="P59" s="375"/>
      <c r="Q59" s="47"/>
    </row>
    <row r="60" spans="1:17" s="3" customFormat="1" ht="13.5" customHeight="1">
      <c r="A60" s="25" t="s">
        <v>89</v>
      </c>
      <c r="B60" s="374">
        <f>IF('[1]p34'!$E$175&lt;&gt;0,'[1]p34'!$E$175,"")</f>
      </c>
      <c r="C60" s="374"/>
      <c r="D60" s="374"/>
      <c r="E60" s="374"/>
      <c r="F60" s="374"/>
      <c r="G60" s="374"/>
      <c r="H60" s="374"/>
      <c r="I60" s="372" t="s">
        <v>240</v>
      </c>
      <c r="J60" s="374"/>
      <c r="K60" s="374"/>
      <c r="L60" s="109">
        <f>IF('[1]p34'!$K$175&lt;&gt;0,'[1]p34'!$K$175,"")</f>
      </c>
      <c r="M60" s="372" t="s">
        <v>232</v>
      </c>
      <c r="N60" s="373"/>
      <c r="O60" s="374" t="str">
        <f>IF('[1]p34'!$D$173&lt;&gt;0,'[1]p34'!$D$173,"")</f>
        <v>Não há</v>
      </c>
      <c r="P60" s="375"/>
      <c r="Q60" s="47"/>
    </row>
    <row r="61" spans="1:18" ht="12.75">
      <c r="A61" s="372" t="s">
        <v>234</v>
      </c>
      <c r="B61" s="373"/>
      <c r="C61" s="114">
        <f>'[1]p34'!$A$177</f>
        <v>0</v>
      </c>
      <c r="D61" s="415" t="s">
        <v>238</v>
      </c>
      <c r="E61" s="415"/>
      <c r="F61" s="415"/>
      <c r="G61" s="372"/>
      <c r="H61" s="457">
        <f>'[1]p34'!$D$177</f>
        <v>0</v>
      </c>
      <c r="I61" s="458"/>
      <c r="J61" s="372" t="s">
        <v>236</v>
      </c>
      <c r="K61" s="373"/>
      <c r="L61" s="457">
        <f>'[1]p34'!$G$177</f>
        <v>0</v>
      </c>
      <c r="M61" s="458"/>
      <c r="N61" s="110" t="s">
        <v>237</v>
      </c>
      <c r="O61" s="457">
        <f>'[1]p34'!$J$177</f>
        <v>0</v>
      </c>
      <c r="P61" s="458"/>
      <c r="Q61" s="47"/>
      <c r="R61" s="3"/>
    </row>
    <row r="62" spans="1:16" ht="12.75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</row>
    <row r="63" spans="1:17" s="3" customFormat="1" ht="13.5" customHeight="1">
      <c r="A63" s="25" t="s">
        <v>77</v>
      </c>
      <c r="B63" s="375" t="str">
        <f>IF('[1]p34'!$A$180&lt;&gt;0,'[1]p34'!$A$180,"")</f>
        <v>Olimpíada Brasileira de Matemática das Escolas Públicas</v>
      </c>
      <c r="C63" s="411"/>
      <c r="D63" s="411"/>
      <c r="E63" s="411"/>
      <c r="F63" s="411"/>
      <c r="G63" s="411"/>
      <c r="H63" s="411"/>
      <c r="I63" s="411"/>
      <c r="J63" s="415" t="s">
        <v>90</v>
      </c>
      <c r="K63" s="372"/>
      <c r="L63" s="112" t="str">
        <f>IF('[1]p34'!$I$180&lt;&gt;0,'[1]p34'!$I$180,"")</f>
        <v>Permanente</v>
      </c>
      <c r="M63" s="61" t="s">
        <v>231</v>
      </c>
      <c r="N63" s="374" t="str">
        <f>IF('[1]p34'!$K$180&lt;&gt;0,'[1]p34'!$K$180,"")</f>
        <v>Em andamento</v>
      </c>
      <c r="O63" s="374"/>
      <c r="P63" s="375"/>
      <c r="Q63" s="64"/>
    </row>
    <row r="64" spans="1:17" s="3" customFormat="1" ht="13.5" customHeight="1">
      <c r="A64" s="25" t="s">
        <v>88</v>
      </c>
      <c r="B64" s="451" t="str">
        <f>IF('[1]p34'!$H$182&lt;&gt;0,'[1]p34'!$H$182,"")</f>
        <v>Colaborador </v>
      </c>
      <c r="C64" s="452"/>
      <c r="D64" s="455" t="s">
        <v>90</v>
      </c>
      <c r="E64" s="456"/>
      <c r="F64" s="451" t="str">
        <f>IF('[1]p34'!$I$180&lt;&gt;0,'[1]p34'!$I$180,"")</f>
        <v>Permanente</v>
      </c>
      <c r="G64" s="451"/>
      <c r="H64" s="452"/>
      <c r="I64" s="25" t="s">
        <v>75</v>
      </c>
      <c r="J64" s="113">
        <f>IF('[1]p34'!$J$163&lt;&gt;0,'[1]p34'!$J$163,"")</f>
      </c>
      <c r="K64" s="25" t="s">
        <v>76</v>
      </c>
      <c r="L64" s="113">
        <f>IF('[1]p34'!$K$163&lt;&gt;0,'[1]p34'!$K$163,"")</f>
      </c>
      <c r="M64" s="455" t="s">
        <v>92</v>
      </c>
      <c r="N64" s="456"/>
      <c r="O64" s="449">
        <f>IF('[1]p34'!$F$182&lt;&gt;0,'[1]p34'!$F$182,"")</f>
      </c>
      <c r="P64" s="450"/>
      <c r="Q64" s="64"/>
    </row>
    <row r="65" spans="1:17" s="3" customFormat="1" ht="13.5" customHeight="1">
      <c r="A65" s="25" t="s">
        <v>239</v>
      </c>
      <c r="B65" s="451" t="str">
        <f>IF('[1]p34'!$A$182&lt;&gt;0,'[1]p34'!$A$182,"")</f>
        <v>Ensino</v>
      </c>
      <c r="C65" s="451"/>
      <c r="D65" s="451"/>
      <c r="E65" s="451"/>
      <c r="F65" s="451"/>
      <c r="G65" s="451"/>
      <c r="H65" s="451"/>
      <c r="I65" s="451"/>
      <c r="J65" s="452"/>
      <c r="K65" s="453" t="s">
        <v>91</v>
      </c>
      <c r="L65" s="454"/>
      <c r="M65" s="374" t="str">
        <f>IF('[1]p34'!$I$184&lt;&gt;0,'[1]p34'!$I$184,"")</f>
        <v>Escolas públicas do estado e UFCG</v>
      </c>
      <c r="N65" s="374"/>
      <c r="O65" s="374"/>
      <c r="P65" s="375"/>
      <c r="Q65" s="47"/>
    </row>
    <row r="66" spans="1:17" s="3" customFormat="1" ht="13.5" customHeight="1">
      <c r="A66" s="25" t="s">
        <v>89</v>
      </c>
      <c r="B66" s="374" t="str">
        <f>IF('[1]p34'!$E$184&lt;&gt;0,'[1]p34'!$E$184,"")</f>
        <v>Alunos dos ensino fundamental e médio das escolas públicas do estado da Paraíba</v>
      </c>
      <c r="C66" s="374"/>
      <c r="D66" s="374"/>
      <c r="E66" s="374"/>
      <c r="F66" s="374"/>
      <c r="G66" s="374"/>
      <c r="H66" s="374"/>
      <c r="I66" s="372" t="s">
        <v>240</v>
      </c>
      <c r="J66" s="374"/>
      <c r="K66" s="374"/>
      <c r="L66" s="109">
        <f>IF('[1]p34'!$K$184&lt;&gt;0,'[1]p34'!$K$184,"")</f>
        <v>25000</v>
      </c>
      <c r="M66" s="372" t="s">
        <v>232</v>
      </c>
      <c r="N66" s="373"/>
      <c r="O66" s="374">
        <f>IF('[1]p34'!$D$182&lt;&gt;0,'[1]p34'!$D$182,"")</f>
      </c>
      <c r="P66" s="375"/>
      <c r="Q66" s="47"/>
    </row>
    <row r="67" spans="1:18" ht="12.75">
      <c r="A67" s="372" t="s">
        <v>234</v>
      </c>
      <c r="B67" s="373"/>
      <c r="C67" s="114">
        <f>'[1]p34'!$A$186</f>
        <v>0</v>
      </c>
      <c r="D67" s="415" t="s">
        <v>238</v>
      </c>
      <c r="E67" s="415"/>
      <c r="F67" s="415"/>
      <c r="G67" s="372"/>
      <c r="H67" s="457">
        <f>'[1]p34'!$D$186</f>
        <v>0</v>
      </c>
      <c r="I67" s="458"/>
      <c r="J67" s="372" t="s">
        <v>236</v>
      </c>
      <c r="K67" s="373"/>
      <c r="L67" s="457">
        <f>'[1]p34'!$G$186</f>
        <v>0</v>
      </c>
      <c r="M67" s="458"/>
      <c r="N67" s="110" t="s">
        <v>237</v>
      </c>
      <c r="O67" s="457">
        <f>'[1]p34'!$J$186</f>
        <v>0</v>
      </c>
      <c r="P67" s="458"/>
      <c r="Q67" s="47"/>
      <c r="R67" s="3"/>
    </row>
  </sheetData>
  <sheetProtection password="CEFE" sheet="1"/>
  <mergeCells count="220">
    <mergeCell ref="A67:B67"/>
    <mergeCell ref="D67:G67"/>
    <mergeCell ref="H67:I67"/>
    <mergeCell ref="J67:K67"/>
    <mergeCell ref="B66:H66"/>
    <mergeCell ref="I66:K66"/>
    <mergeCell ref="M66:N66"/>
    <mergeCell ref="O66:P66"/>
    <mergeCell ref="L67:M67"/>
    <mergeCell ref="O67:P67"/>
    <mergeCell ref="O64:P64"/>
    <mergeCell ref="B65:J65"/>
    <mergeCell ref="K65:L65"/>
    <mergeCell ref="M65:P65"/>
    <mergeCell ref="B64:C64"/>
    <mergeCell ref="D64:E64"/>
    <mergeCell ref="F64:H64"/>
    <mergeCell ref="M64:N64"/>
    <mergeCell ref="A62:P62"/>
    <mergeCell ref="B63:I63"/>
    <mergeCell ref="J63:K63"/>
    <mergeCell ref="N63:P63"/>
    <mergeCell ref="A61:B61"/>
    <mergeCell ref="D61:G61"/>
    <mergeCell ref="H61:I61"/>
    <mergeCell ref="J61:K61"/>
    <mergeCell ref="B60:H60"/>
    <mergeCell ref="I60:K60"/>
    <mergeCell ref="M60:N60"/>
    <mergeCell ref="O60:P60"/>
    <mergeCell ref="L61:M61"/>
    <mergeCell ref="O61:P61"/>
    <mergeCell ref="B58:C58"/>
    <mergeCell ref="D58:E58"/>
    <mergeCell ref="F58:H58"/>
    <mergeCell ref="M58:N58"/>
    <mergeCell ref="O58:P58"/>
    <mergeCell ref="B59:J59"/>
    <mergeCell ref="K59:L59"/>
    <mergeCell ref="M59:P59"/>
    <mergeCell ref="A55:P55"/>
    <mergeCell ref="A56:E56"/>
    <mergeCell ref="F56:P56"/>
    <mergeCell ref="B57:I57"/>
    <mergeCell ref="J57:K57"/>
    <mergeCell ref="N57:P57"/>
    <mergeCell ref="B53:H53"/>
    <mergeCell ref="I53:K53"/>
    <mergeCell ref="M53:N53"/>
    <mergeCell ref="O53:P53"/>
    <mergeCell ref="L54:M54"/>
    <mergeCell ref="O54:P54"/>
    <mergeCell ref="A54:B54"/>
    <mergeCell ref="D54:G54"/>
    <mergeCell ref="H54:I54"/>
    <mergeCell ref="J54:K54"/>
    <mergeCell ref="O51:P51"/>
    <mergeCell ref="B52:J52"/>
    <mergeCell ref="K52:L52"/>
    <mergeCell ref="M52:P52"/>
    <mergeCell ref="B51:C51"/>
    <mergeCell ref="D51:E51"/>
    <mergeCell ref="F51:H51"/>
    <mergeCell ref="M51:N51"/>
    <mergeCell ref="A48:P48"/>
    <mergeCell ref="A49:E49"/>
    <mergeCell ref="F49:P49"/>
    <mergeCell ref="B50:I50"/>
    <mergeCell ref="J50:K50"/>
    <mergeCell ref="N50:P50"/>
    <mergeCell ref="L46:M46"/>
    <mergeCell ref="O46:P46"/>
    <mergeCell ref="A47:P47"/>
    <mergeCell ref="A46:B46"/>
    <mergeCell ref="D46:G46"/>
    <mergeCell ref="H46:I46"/>
    <mergeCell ref="J46:K46"/>
    <mergeCell ref="B45:H45"/>
    <mergeCell ref="I45:K45"/>
    <mergeCell ref="M45:N45"/>
    <mergeCell ref="O45:P45"/>
    <mergeCell ref="A41:E41"/>
    <mergeCell ref="B44:J44"/>
    <mergeCell ref="K44:L44"/>
    <mergeCell ref="M44:P44"/>
    <mergeCell ref="N42:P42"/>
    <mergeCell ref="B43:C43"/>
    <mergeCell ref="D43:E43"/>
    <mergeCell ref="F43:H43"/>
    <mergeCell ref="M43:N43"/>
    <mergeCell ref="O43:P43"/>
    <mergeCell ref="B42:I42"/>
    <mergeCell ref="J42:K42"/>
    <mergeCell ref="F41:P41"/>
    <mergeCell ref="I38:K38"/>
    <mergeCell ref="M38:N38"/>
    <mergeCell ref="O38:P38"/>
    <mergeCell ref="D39:G39"/>
    <mergeCell ref="H39:I39"/>
    <mergeCell ref="J39:K39"/>
    <mergeCell ref="L39:M39"/>
    <mergeCell ref="O39:P39"/>
    <mergeCell ref="A40:P40"/>
    <mergeCell ref="A39:B39"/>
    <mergeCell ref="O36:P36"/>
    <mergeCell ref="B37:J37"/>
    <mergeCell ref="K37:L37"/>
    <mergeCell ref="M37:P37"/>
    <mergeCell ref="B36:C36"/>
    <mergeCell ref="D36:E36"/>
    <mergeCell ref="F36:H36"/>
    <mergeCell ref="M36:N36"/>
    <mergeCell ref="B38:H38"/>
    <mergeCell ref="A33:P33"/>
    <mergeCell ref="A34:E34"/>
    <mergeCell ref="F34:P34"/>
    <mergeCell ref="B35:I35"/>
    <mergeCell ref="J35:K35"/>
    <mergeCell ref="N35:P35"/>
    <mergeCell ref="B31:H31"/>
    <mergeCell ref="I31:K31"/>
    <mergeCell ref="M31:N31"/>
    <mergeCell ref="O31:P31"/>
    <mergeCell ref="L32:M32"/>
    <mergeCell ref="O32:P32"/>
    <mergeCell ref="A32:B32"/>
    <mergeCell ref="D32:G32"/>
    <mergeCell ref="H32:I32"/>
    <mergeCell ref="J32:K32"/>
    <mergeCell ref="O29:P29"/>
    <mergeCell ref="B30:J30"/>
    <mergeCell ref="K30:L30"/>
    <mergeCell ref="M30:P30"/>
    <mergeCell ref="B29:C29"/>
    <mergeCell ref="D29:E29"/>
    <mergeCell ref="F29:H29"/>
    <mergeCell ref="M29:N29"/>
    <mergeCell ref="A27:P27"/>
    <mergeCell ref="B28:I28"/>
    <mergeCell ref="J28:K28"/>
    <mergeCell ref="N28:P28"/>
    <mergeCell ref="A26:B26"/>
    <mergeCell ref="D26:G26"/>
    <mergeCell ref="H26:I26"/>
    <mergeCell ref="J26:K26"/>
    <mergeCell ref="B25:H25"/>
    <mergeCell ref="I25:K25"/>
    <mergeCell ref="M25:N25"/>
    <mergeCell ref="O25:P25"/>
    <mergeCell ref="L26:M26"/>
    <mergeCell ref="O26:P26"/>
    <mergeCell ref="B23:C23"/>
    <mergeCell ref="D23:E23"/>
    <mergeCell ref="F23:H23"/>
    <mergeCell ref="M23:N23"/>
    <mergeCell ref="O23:P23"/>
    <mergeCell ref="B24:J24"/>
    <mergeCell ref="K24:L24"/>
    <mergeCell ref="M24:P24"/>
    <mergeCell ref="A20:P20"/>
    <mergeCell ref="A21:E21"/>
    <mergeCell ref="F21:P21"/>
    <mergeCell ref="B22:I22"/>
    <mergeCell ref="J22:K22"/>
    <mergeCell ref="N22:P22"/>
    <mergeCell ref="L19:M19"/>
    <mergeCell ref="O19:P19"/>
    <mergeCell ref="A19:B19"/>
    <mergeCell ref="D19:G19"/>
    <mergeCell ref="H19:I19"/>
    <mergeCell ref="J19:K19"/>
    <mergeCell ref="B17:J17"/>
    <mergeCell ref="K17:L17"/>
    <mergeCell ref="M17:P17"/>
    <mergeCell ref="B18:H18"/>
    <mergeCell ref="I18:K18"/>
    <mergeCell ref="M18:N18"/>
    <mergeCell ref="O18:P18"/>
    <mergeCell ref="N15:P15"/>
    <mergeCell ref="B16:C16"/>
    <mergeCell ref="D16:E16"/>
    <mergeCell ref="F16:H16"/>
    <mergeCell ref="M16:N16"/>
    <mergeCell ref="O16:P16"/>
    <mergeCell ref="B15:I15"/>
    <mergeCell ref="J15:K15"/>
    <mergeCell ref="A14:E14"/>
    <mergeCell ref="F14:P14"/>
    <mergeCell ref="A13:P13"/>
    <mergeCell ref="A12:B12"/>
    <mergeCell ref="D12:G12"/>
    <mergeCell ref="H12:I12"/>
    <mergeCell ref="J12:K12"/>
    <mergeCell ref="L12:M12"/>
    <mergeCell ref="O12:P12"/>
    <mergeCell ref="B11:H11"/>
    <mergeCell ref="I11:K11"/>
    <mergeCell ref="M11:N11"/>
    <mergeCell ref="O11:P11"/>
    <mergeCell ref="O9:P9"/>
    <mergeCell ref="B10:J10"/>
    <mergeCell ref="K10:L10"/>
    <mergeCell ref="M10:P10"/>
    <mergeCell ref="B9:C9"/>
    <mergeCell ref="D9:E9"/>
    <mergeCell ref="F9:H9"/>
    <mergeCell ref="M9:N9"/>
    <mergeCell ref="A6:P6"/>
    <mergeCell ref="A7:E7"/>
    <mergeCell ref="F7:P7"/>
    <mergeCell ref="B8:I8"/>
    <mergeCell ref="J8:K8"/>
    <mergeCell ref="N8:P8"/>
    <mergeCell ref="A1:P1"/>
    <mergeCell ref="A4:P5"/>
    <mergeCell ref="A2:P2"/>
    <mergeCell ref="M3:N3"/>
    <mergeCell ref="O3:P3"/>
    <mergeCell ref="E3:L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8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3.140625" style="0" customWidth="1"/>
    <col min="4" max="4" width="7.140625" style="0" customWidth="1"/>
    <col min="5" max="5" width="8.8515625" style="0" customWidth="1"/>
    <col min="6" max="6" width="8.00390625" style="0" customWidth="1"/>
    <col min="7" max="7" width="8.8515625" style="0" customWidth="1"/>
    <col min="8" max="8" width="7.00390625" style="0" customWidth="1"/>
    <col min="9" max="9" width="6.421875" style="0" customWidth="1"/>
    <col min="10" max="10" width="7.00390625" style="0" customWidth="1"/>
    <col min="11" max="11" width="5.140625" style="0" customWidth="1"/>
    <col min="12" max="12" width="7.7109375" style="0" customWidth="1"/>
    <col min="13" max="13" width="7.57421875" style="0" customWidth="1"/>
    <col min="14" max="14" width="7.7109375" style="0" customWidth="1"/>
    <col min="15" max="15" width="7.8515625" style="0" customWidth="1"/>
    <col min="16" max="16" width="8.140625" style="0" customWidth="1"/>
    <col min="17" max="17" width="6.7109375" style="64" customWidth="1"/>
    <col min="18" max="18" width="5.8515625" style="64" customWidth="1"/>
    <col min="19" max="19" width="5.8515625" style="0" customWidth="1"/>
  </cols>
  <sheetData>
    <row r="1" spans="1:18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467"/>
      <c r="R1" s="467"/>
    </row>
    <row r="2" spans="1:18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467"/>
      <c r="R2" s="467"/>
    </row>
    <row r="3" spans="1:18" ht="13.5" thickBot="1">
      <c r="A3" s="384" t="s">
        <v>246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1"/>
      <c r="M3" s="387" t="s">
        <v>81</v>
      </c>
      <c r="N3" s="388"/>
      <c r="O3" s="385" t="str">
        <f>'[1]p1'!$H$4</f>
        <v>2008.2</v>
      </c>
      <c r="P3" s="386"/>
      <c r="Q3" s="467"/>
      <c r="R3" s="467"/>
    </row>
    <row r="4" spans="1:18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467"/>
      <c r="R4" s="467"/>
    </row>
    <row r="5" spans="1:18" s="38" customFormat="1" ht="11.25" customHeigh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467"/>
      <c r="R5" s="467"/>
    </row>
    <row r="6" spans="1:19" s="46" customFormat="1" ht="11.25" customHeight="1">
      <c r="A6" s="372" t="str">
        <f>T('[1]p4'!$C$13:$G$13)</f>
        <v>Angelo Roncalli Furtado de Holanda</v>
      </c>
      <c r="B6" s="373"/>
      <c r="C6" s="373"/>
      <c r="D6" s="373"/>
      <c r="E6" s="377"/>
      <c r="F6" s="448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467"/>
      <c r="R6" s="467"/>
      <c r="S6" s="39"/>
    </row>
    <row r="7" spans="1:18" s="3" customFormat="1" ht="13.5" customHeight="1">
      <c r="A7" s="25" t="s">
        <v>77</v>
      </c>
      <c r="B7" s="374" t="str">
        <f>IF('[1]p4'!$A$140&lt;&gt;0,'[1]p4'!$A$140,"")</f>
        <v>Sobre um problema biharmônico ressonante</v>
      </c>
      <c r="C7" s="374"/>
      <c r="D7" s="374"/>
      <c r="E7" s="374"/>
      <c r="F7" s="374"/>
      <c r="G7" s="374"/>
      <c r="H7" s="374"/>
      <c r="I7" s="375"/>
      <c r="J7" s="372" t="s">
        <v>232</v>
      </c>
      <c r="K7" s="373"/>
      <c r="L7" s="109" t="str">
        <f>IF('[1]p4'!$I$140&lt;&gt;0,'[1]p4'!$I$140,"")</f>
        <v>Não há</v>
      </c>
      <c r="M7" s="61" t="s">
        <v>231</v>
      </c>
      <c r="N7" s="465" t="str">
        <f>IF('[1]p4'!$K$140&lt;&gt;0,'[1]p4'!$K$140,"")</f>
        <v>Em andamento</v>
      </c>
      <c r="O7" s="465"/>
      <c r="P7" s="466"/>
      <c r="Q7" s="467"/>
      <c r="R7" s="467"/>
    </row>
    <row r="8" spans="1:18" s="3" customFormat="1" ht="13.5" customHeight="1">
      <c r="A8" s="25" t="s">
        <v>88</v>
      </c>
      <c r="B8" s="451" t="str">
        <f>IF('[1]p4'!$H$142&lt;&gt;0,'[1]p4'!$H$142,"")</f>
        <v>Participante</v>
      </c>
      <c r="C8" s="452"/>
      <c r="D8" s="459" t="s">
        <v>233</v>
      </c>
      <c r="E8" s="460"/>
      <c r="F8" s="461" t="str">
        <f>IF('[1]p4'!$A$142&lt;&gt;0,'[1]p4'!$A$142,"")</f>
        <v>Análise/EDP</v>
      </c>
      <c r="G8" s="461"/>
      <c r="H8" s="461"/>
      <c r="I8" s="461"/>
      <c r="J8" s="462"/>
      <c r="K8" s="25" t="s">
        <v>75</v>
      </c>
      <c r="L8" s="463">
        <f>IF('[1]p4'!$J$142&lt;&gt;0,'[1]p4'!$J$142,"")</f>
        <v>39661</v>
      </c>
      <c r="M8" s="464"/>
      <c r="N8" s="25" t="s">
        <v>76</v>
      </c>
      <c r="O8" s="463">
        <f>IF('[1]p4'!$K$142&lt;&gt;0,'[1]p4'!$K$142,"")</f>
      </c>
      <c r="P8" s="464"/>
      <c r="Q8" s="467"/>
      <c r="R8" s="467"/>
    </row>
    <row r="9" spans="1:18" ht="12.75">
      <c r="A9" s="372" t="s">
        <v>234</v>
      </c>
      <c r="B9" s="373"/>
      <c r="C9" s="373"/>
      <c r="D9" s="457">
        <f>'[1]p4'!$A$144</f>
        <v>0</v>
      </c>
      <c r="E9" s="458"/>
      <c r="F9" s="372" t="s">
        <v>235</v>
      </c>
      <c r="G9" s="373"/>
      <c r="H9" s="457">
        <f>'[1]p4'!$D$144</f>
        <v>0</v>
      </c>
      <c r="I9" s="458"/>
      <c r="J9" s="372" t="s">
        <v>236</v>
      </c>
      <c r="K9" s="373"/>
      <c r="L9" s="457">
        <f>'[1]p4'!$G$144</f>
        <v>0</v>
      </c>
      <c r="M9" s="458"/>
      <c r="N9" s="110" t="s">
        <v>237</v>
      </c>
      <c r="O9" s="457">
        <f>'[1]p4'!$J$144</f>
        <v>0</v>
      </c>
      <c r="P9" s="458"/>
      <c r="Q9" s="467"/>
      <c r="R9" s="467"/>
    </row>
    <row r="10" spans="1:18" ht="12.75">
      <c r="A10" s="376"/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467"/>
      <c r="R10" s="467"/>
    </row>
    <row r="11" spans="1:19" s="46" customFormat="1" ht="11.25" customHeight="1">
      <c r="A11" s="372" t="str">
        <f>T('[1]p6'!$C$13:$G$13)</f>
        <v>Antônio Pereira Brandão Júnior</v>
      </c>
      <c r="B11" s="373"/>
      <c r="C11" s="373"/>
      <c r="D11" s="373"/>
      <c r="E11" s="377"/>
      <c r="F11" s="448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467"/>
      <c r="R11" s="467"/>
      <c r="S11" s="39"/>
    </row>
    <row r="12" spans="1:18" s="3" customFormat="1" ht="13.5" customHeight="1">
      <c r="A12" s="25" t="s">
        <v>77</v>
      </c>
      <c r="B12" s="374" t="str">
        <f>IF('[1]p6'!$A$140&lt;&gt;0,'[1]p6'!$A$140,"")</f>
        <v>Polinômios Centrais para Álgebras Supercomutativas</v>
      </c>
      <c r="C12" s="374"/>
      <c r="D12" s="374"/>
      <c r="E12" s="374"/>
      <c r="F12" s="374"/>
      <c r="G12" s="374"/>
      <c r="H12" s="374"/>
      <c r="I12" s="375"/>
      <c r="J12" s="372" t="s">
        <v>232</v>
      </c>
      <c r="K12" s="373"/>
      <c r="L12" s="109">
        <f>IF('[1]p6'!$I$140&lt;&gt;0,'[1]p6'!$I$140,"")</f>
      </c>
      <c r="M12" s="61" t="s">
        <v>231</v>
      </c>
      <c r="N12" s="465" t="str">
        <f>IF('[1]p6'!$K$140&lt;&gt;0,'[1]p6'!$K$140,"")</f>
        <v>Desativado</v>
      </c>
      <c r="O12" s="465"/>
      <c r="P12" s="466"/>
      <c r="Q12" s="467"/>
      <c r="R12" s="467"/>
    </row>
    <row r="13" spans="1:18" s="3" customFormat="1" ht="13.5" customHeight="1">
      <c r="A13" s="25" t="s">
        <v>88</v>
      </c>
      <c r="B13" s="451" t="str">
        <f>IF('[1]p6'!$H$142&lt;&gt;0,'[1]p6'!$H$142,"")</f>
        <v>Coordenador</v>
      </c>
      <c r="C13" s="452"/>
      <c r="D13" s="459" t="s">
        <v>233</v>
      </c>
      <c r="E13" s="460"/>
      <c r="F13" s="461" t="str">
        <f>IF('[1]p6'!$A$142&lt;&gt;0,'[1]p6'!$A$142,"")</f>
        <v>Álgebras com Identidades Polinomiais</v>
      </c>
      <c r="G13" s="461"/>
      <c r="H13" s="461"/>
      <c r="I13" s="461"/>
      <c r="J13" s="462"/>
      <c r="K13" s="25" t="s">
        <v>75</v>
      </c>
      <c r="L13" s="463">
        <f>IF('[1]p6'!$J$142&lt;&gt;0,'[1]p6'!$J$142,"")</f>
        <v>39508</v>
      </c>
      <c r="M13" s="464"/>
      <c r="N13" s="25" t="s">
        <v>76</v>
      </c>
      <c r="O13" s="463">
        <f>IF('[1]p6'!$K$142&lt;&gt;0,'[1]p6'!$K$142,"")</f>
      </c>
      <c r="P13" s="464"/>
      <c r="Q13" s="467"/>
      <c r="R13" s="467"/>
    </row>
    <row r="14" spans="1:18" ht="12.75">
      <c r="A14" s="372" t="s">
        <v>234</v>
      </c>
      <c r="B14" s="373"/>
      <c r="C14" s="373"/>
      <c r="D14" s="457">
        <f>'[1]p6'!$A$144</f>
        <v>0</v>
      </c>
      <c r="E14" s="458"/>
      <c r="F14" s="372" t="s">
        <v>235</v>
      </c>
      <c r="G14" s="373"/>
      <c r="H14" s="457">
        <f>'[1]p6'!$D$144</f>
        <v>0</v>
      </c>
      <c r="I14" s="458"/>
      <c r="J14" s="372" t="s">
        <v>236</v>
      </c>
      <c r="K14" s="373"/>
      <c r="L14" s="457">
        <f>'[1]p6'!$G$144</f>
        <v>0</v>
      </c>
      <c r="M14" s="458"/>
      <c r="N14" s="110" t="s">
        <v>237</v>
      </c>
      <c r="O14" s="457">
        <f>'[1]p6'!$J$144</f>
        <v>0</v>
      </c>
      <c r="P14" s="458"/>
      <c r="Q14" s="467"/>
      <c r="R14" s="467"/>
    </row>
    <row r="15" spans="1:18" ht="12.75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467"/>
      <c r="R15" s="467"/>
    </row>
    <row r="16" spans="1:18" s="3" customFormat="1" ht="13.5" customHeight="1">
      <c r="A16" s="25" t="s">
        <v>77</v>
      </c>
      <c r="B16" s="374" t="str">
        <f>IF('[1]p6'!$A$147&lt;&gt;0,'[1]p6'!$A$147,"")</f>
        <v>Identidades e Polinômios Centrais Graduados para Matrizes Triangulares em Blocos</v>
      </c>
      <c r="C16" s="374"/>
      <c r="D16" s="374"/>
      <c r="E16" s="374"/>
      <c r="F16" s="374"/>
      <c r="G16" s="374"/>
      <c r="H16" s="374"/>
      <c r="I16" s="375"/>
      <c r="J16" s="372" t="s">
        <v>232</v>
      </c>
      <c r="K16" s="373"/>
      <c r="L16" s="109">
        <f>IF('[1]p6'!$I$147&lt;&gt;0,'[1]p6'!$I$147,"")</f>
      </c>
      <c r="M16" s="61" t="s">
        <v>231</v>
      </c>
      <c r="N16" s="465" t="str">
        <f>IF('[1]p6'!$K$147&lt;&gt;0,'[1]p6'!$K$147,"")</f>
        <v>Suspenso</v>
      </c>
      <c r="O16" s="465"/>
      <c r="P16" s="466"/>
      <c r="Q16" s="467"/>
      <c r="R16" s="467"/>
    </row>
    <row r="17" spans="1:18" s="3" customFormat="1" ht="13.5" customHeight="1">
      <c r="A17" s="25" t="s">
        <v>88</v>
      </c>
      <c r="B17" s="451" t="str">
        <f>IF('[1]p6'!$H$149&lt;&gt;0,'[1]p6'!$H$149,"")</f>
        <v>Participante</v>
      </c>
      <c r="C17" s="452"/>
      <c r="D17" s="459" t="s">
        <v>233</v>
      </c>
      <c r="E17" s="460"/>
      <c r="F17" s="461" t="str">
        <f>IF('[1]p6'!$A$149&lt;&gt;0,'[1]p6'!$A$149,"")</f>
        <v>Álgebras com Identidades Polinomiais</v>
      </c>
      <c r="G17" s="461"/>
      <c r="H17" s="461"/>
      <c r="I17" s="461"/>
      <c r="J17" s="462"/>
      <c r="K17" s="25" t="s">
        <v>75</v>
      </c>
      <c r="L17" s="463">
        <f>IF('[1]p6'!$J$149&lt;&gt;0,'[1]p6'!$J$149,"")</f>
        <v>39489</v>
      </c>
      <c r="M17" s="464"/>
      <c r="N17" s="25" t="s">
        <v>76</v>
      </c>
      <c r="O17" s="463">
        <f>IF('[1]p6'!$K$149&lt;&gt;0,'[1]p6'!$K$149,"")</f>
      </c>
      <c r="P17" s="464"/>
      <c r="Q17" s="467"/>
      <c r="R17" s="467"/>
    </row>
    <row r="18" spans="1:18" ht="12.75">
      <c r="A18" s="372" t="s">
        <v>234</v>
      </c>
      <c r="B18" s="373"/>
      <c r="C18" s="373"/>
      <c r="D18" s="457">
        <f>'[1]p6'!$A$151</f>
        <v>0</v>
      </c>
      <c r="E18" s="458"/>
      <c r="F18" s="372" t="s">
        <v>238</v>
      </c>
      <c r="G18" s="373"/>
      <c r="H18" s="457">
        <f>'[1]p6'!$D$151</f>
        <v>0</v>
      </c>
      <c r="I18" s="458"/>
      <c r="J18" s="372" t="s">
        <v>236</v>
      </c>
      <c r="K18" s="373"/>
      <c r="L18" s="457">
        <f>'[1]p6'!$G$151</f>
        <v>0</v>
      </c>
      <c r="M18" s="458"/>
      <c r="N18" s="110" t="s">
        <v>237</v>
      </c>
      <c r="O18" s="457">
        <f>'[1]p6'!$J$151</f>
        <v>0</v>
      </c>
      <c r="P18" s="458"/>
      <c r="Q18" s="467"/>
      <c r="R18" s="467"/>
    </row>
    <row r="19" spans="1:18" ht="12.7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467"/>
      <c r="R19" s="467"/>
    </row>
    <row r="20" spans="1:19" s="46" customFormat="1" ht="11.25" customHeight="1">
      <c r="A20" s="372" t="str">
        <f>T('[1]p7'!$C$13:$G$13)</f>
        <v>Aparecido Jesuino de Souza</v>
      </c>
      <c r="B20" s="373"/>
      <c r="C20" s="373"/>
      <c r="D20" s="373"/>
      <c r="E20" s="377"/>
      <c r="F20" s="448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467"/>
      <c r="R20" s="467"/>
      <c r="S20" s="39"/>
    </row>
    <row r="21" spans="1:18" s="3" customFormat="1" ht="13.5" customHeight="1">
      <c r="A21" s="25" t="s">
        <v>77</v>
      </c>
      <c r="B21" s="374" t="str">
        <f>IF('[1]p7'!$A$140&lt;&gt;0,'[1]p7'!$A$140,"")</f>
        <v>Equações Dif.  Aplicadas e Álgebra com Identidades Polinomiais (Casadinho, Proc.620025/2006-9)</v>
      </c>
      <c r="C21" s="374"/>
      <c r="D21" s="374"/>
      <c r="E21" s="374"/>
      <c r="F21" s="374"/>
      <c r="G21" s="374"/>
      <c r="H21" s="374"/>
      <c r="I21" s="375"/>
      <c r="J21" s="372" t="s">
        <v>232</v>
      </c>
      <c r="K21" s="373"/>
      <c r="L21" s="109" t="str">
        <f>IF('[1]p7'!$I$140&lt;&gt;0,'[1]p7'!$I$140,"")</f>
        <v>CNPq</v>
      </c>
      <c r="M21" s="61" t="s">
        <v>231</v>
      </c>
      <c r="N21" s="465" t="str">
        <f>IF('[1]p7'!$K$140&lt;&gt;0,'[1]p7'!$K$140,"")</f>
        <v>Em andamento</v>
      </c>
      <c r="O21" s="465"/>
      <c r="P21" s="466"/>
      <c r="Q21" s="467"/>
      <c r="R21" s="467"/>
    </row>
    <row r="22" spans="1:18" s="3" customFormat="1" ht="13.5" customHeight="1">
      <c r="A22" s="25" t="s">
        <v>88</v>
      </c>
      <c r="B22" s="451" t="str">
        <f>IF('[1]p7'!$H$142&lt;&gt;0,'[1]p7'!$H$142,"")</f>
        <v>Participante</v>
      </c>
      <c r="C22" s="452"/>
      <c r="D22" s="459" t="s">
        <v>233</v>
      </c>
      <c r="E22" s="460"/>
      <c r="F22" s="461" t="str">
        <f>IF('[1]p7'!$A$142&lt;&gt;0,'[1]p7'!$A$142,"")</f>
        <v>Matemática</v>
      </c>
      <c r="G22" s="461"/>
      <c r="H22" s="461"/>
      <c r="I22" s="461"/>
      <c r="J22" s="462"/>
      <c r="K22" s="25" t="s">
        <v>75</v>
      </c>
      <c r="L22" s="463">
        <f>IF('[1]p7'!$J$142&lt;&gt;0,'[1]p7'!$J$142,"")</f>
        <v>39144</v>
      </c>
      <c r="M22" s="464"/>
      <c r="N22" s="25" t="s">
        <v>76</v>
      </c>
      <c r="O22" s="463">
        <f>IF('[1]p7'!$K$142&lt;&gt;0,'[1]p7'!$K$142,"")</f>
        <v>39874</v>
      </c>
      <c r="P22" s="464"/>
      <c r="Q22" s="467"/>
      <c r="R22" s="467"/>
    </row>
    <row r="23" spans="1:18" ht="12.75">
      <c r="A23" s="372" t="s">
        <v>234</v>
      </c>
      <c r="B23" s="373"/>
      <c r="C23" s="373"/>
      <c r="D23" s="457">
        <f>'[1]p7'!$A$144</f>
        <v>0</v>
      </c>
      <c r="E23" s="458"/>
      <c r="F23" s="372" t="s">
        <v>235</v>
      </c>
      <c r="G23" s="373"/>
      <c r="H23" s="457">
        <f>'[1]p7'!$D$144</f>
        <v>0</v>
      </c>
      <c r="I23" s="458"/>
      <c r="J23" s="372" t="s">
        <v>236</v>
      </c>
      <c r="K23" s="373"/>
      <c r="L23" s="457">
        <f>'[1]p7'!$G$144</f>
        <v>0</v>
      </c>
      <c r="M23" s="458"/>
      <c r="N23" s="110" t="s">
        <v>237</v>
      </c>
      <c r="O23" s="457">
        <f>'[1]p7'!$J$144</f>
        <v>0</v>
      </c>
      <c r="P23" s="458"/>
      <c r="Q23" s="467"/>
      <c r="R23" s="467"/>
    </row>
    <row r="24" spans="1:18" ht="12.75">
      <c r="A24" s="376"/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467"/>
      <c r="R24" s="467"/>
    </row>
    <row r="25" spans="1:18" s="3" customFormat="1" ht="13.5" customHeight="1">
      <c r="A25" s="25" t="s">
        <v>77</v>
      </c>
      <c r="B25" s="374" t="str">
        <f>IF('[1]p7'!$A$147&lt;&gt;0,'[1]p7'!$A$147,"")</f>
        <v>Programa Interdepartamental de Tecnologia em Petróleo e Gás - PRH(25)</v>
      </c>
      <c r="C25" s="374"/>
      <c r="D25" s="374"/>
      <c r="E25" s="374"/>
      <c r="F25" s="374"/>
      <c r="G25" s="374"/>
      <c r="H25" s="374"/>
      <c r="I25" s="375"/>
      <c r="J25" s="372" t="s">
        <v>232</v>
      </c>
      <c r="K25" s="373"/>
      <c r="L25" s="109" t="str">
        <f>IF('[1]p7'!$I$147&lt;&gt;0,'[1]p7'!$I$147,"")</f>
        <v>ANP</v>
      </c>
      <c r="M25" s="61" t="s">
        <v>231</v>
      </c>
      <c r="N25" s="465" t="str">
        <f>IF('[1]p7'!$K$147&lt;&gt;0,'[1]p7'!$K$147,"")</f>
        <v>Em andamento</v>
      </c>
      <c r="O25" s="465"/>
      <c r="P25" s="466"/>
      <c r="Q25" s="467"/>
      <c r="R25" s="467"/>
    </row>
    <row r="26" spans="1:18" s="3" customFormat="1" ht="13.5" customHeight="1">
      <c r="A26" s="25" t="s">
        <v>88</v>
      </c>
      <c r="B26" s="451" t="str">
        <f>IF('[1]p7'!$H$149&lt;&gt;0,'[1]p7'!$H$149,"")</f>
        <v>Participante</v>
      </c>
      <c r="C26" s="452"/>
      <c r="D26" s="459" t="s">
        <v>233</v>
      </c>
      <c r="E26" s="460"/>
      <c r="F26" s="461" t="str">
        <f>IF('[1]p7'!$A$149&lt;&gt;0,'[1]p7'!$A$149,"")</f>
        <v>Matemática Aplicada, Dinâmica dos Fluidos</v>
      </c>
      <c r="G26" s="461"/>
      <c r="H26" s="461"/>
      <c r="I26" s="461"/>
      <c r="J26" s="462"/>
      <c r="K26" s="25" t="s">
        <v>75</v>
      </c>
      <c r="L26" s="463">
        <f>IF('[1]p7'!$J$149&lt;&gt;0,'[1]p7'!$J$149,"")</f>
        <v>37288</v>
      </c>
      <c r="M26" s="464"/>
      <c r="N26" s="25" t="s">
        <v>76</v>
      </c>
      <c r="O26" s="463">
        <f>IF('[1]p7'!$K$149&lt;&gt;0,'[1]p7'!$K$149,"")</f>
      </c>
      <c r="P26" s="464"/>
      <c r="Q26" s="467"/>
      <c r="R26" s="467"/>
    </row>
    <row r="27" spans="1:18" ht="12.75">
      <c r="A27" s="372" t="s">
        <v>234</v>
      </c>
      <c r="B27" s="373"/>
      <c r="C27" s="373"/>
      <c r="D27" s="457">
        <f>'[1]p7'!$A$151</f>
        <v>0</v>
      </c>
      <c r="E27" s="458"/>
      <c r="F27" s="372" t="s">
        <v>238</v>
      </c>
      <c r="G27" s="373"/>
      <c r="H27" s="457">
        <f>'[1]p7'!$D$151</f>
        <v>0</v>
      </c>
      <c r="I27" s="458"/>
      <c r="J27" s="372" t="s">
        <v>236</v>
      </c>
      <c r="K27" s="373"/>
      <c r="L27" s="457">
        <f>'[1]p7'!$G$151</f>
        <v>0</v>
      </c>
      <c r="M27" s="458"/>
      <c r="N27" s="110" t="s">
        <v>237</v>
      </c>
      <c r="O27" s="457">
        <f>'[1]p7'!$J$151</f>
        <v>0</v>
      </c>
      <c r="P27" s="458"/>
      <c r="Q27" s="467"/>
      <c r="R27" s="467"/>
    </row>
    <row r="28" spans="1:18" ht="12.75">
      <c r="A28" s="376"/>
      <c r="B28" s="376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467"/>
      <c r="R28" s="467"/>
    </row>
    <row r="29" spans="1:18" s="3" customFormat="1" ht="13.5" customHeight="1">
      <c r="A29" s="25" t="s">
        <v>77</v>
      </c>
      <c r="B29" s="374" t="str">
        <f>IF('[1]p7'!$A$154&lt;&gt;0,'[1]p7'!$A$154,"")</f>
        <v>Equações Diferenciais Aplicadas a Recuperação de Reservatórios Petrolíferos</v>
      </c>
      <c r="C29" s="374"/>
      <c r="D29" s="374"/>
      <c r="E29" s="374"/>
      <c r="F29" s="374"/>
      <c r="G29" s="374"/>
      <c r="H29" s="374"/>
      <c r="I29" s="375"/>
      <c r="J29" s="372" t="s">
        <v>232</v>
      </c>
      <c r="K29" s="373"/>
      <c r="L29" s="109" t="str">
        <f>IF('[1]p7'!$I$154&lt;&gt;0,'[1]p7'!$I$154,"")</f>
        <v>CNPq</v>
      </c>
      <c r="M29" s="61" t="s">
        <v>231</v>
      </c>
      <c r="N29" s="465" t="str">
        <f>IF('[1]p7'!$K$154&lt;&gt;0,'[1]p7'!$K$154,"")</f>
        <v>Em andamento</v>
      </c>
      <c r="O29" s="465"/>
      <c r="P29" s="466"/>
      <c r="Q29" s="467"/>
      <c r="R29" s="467"/>
    </row>
    <row r="30" spans="1:18" s="3" customFormat="1" ht="13.5" customHeight="1">
      <c r="A30" s="25" t="s">
        <v>88</v>
      </c>
      <c r="B30" s="451" t="str">
        <f>IF('[1]p7'!$H$156&lt;&gt;0,'[1]p7'!$H$156,"")</f>
        <v>Coordenador</v>
      </c>
      <c r="C30" s="452"/>
      <c r="D30" s="459" t="s">
        <v>233</v>
      </c>
      <c r="E30" s="460"/>
      <c r="F30" s="461" t="str">
        <f>IF('[1]p7'!$A$156&lt;&gt;0,'[1]p7'!$A$156,"")</f>
        <v>Matemática Aplicada</v>
      </c>
      <c r="G30" s="461"/>
      <c r="H30" s="461"/>
      <c r="I30" s="461"/>
      <c r="J30" s="462"/>
      <c r="K30" s="25" t="s">
        <v>75</v>
      </c>
      <c r="L30" s="463">
        <f>IF('[1]p7'!$J$156&lt;&gt;0,'[1]p7'!$J$156,"")</f>
        <v>39508</v>
      </c>
      <c r="M30" s="464"/>
      <c r="N30" s="25" t="s">
        <v>76</v>
      </c>
      <c r="O30" s="463">
        <f>IF('[1]p7'!$K$156&lt;&gt;0,'[1]p7'!$K$156,"")</f>
        <v>40237</v>
      </c>
      <c r="P30" s="464"/>
      <c r="Q30" s="467"/>
      <c r="R30" s="467"/>
    </row>
    <row r="31" spans="1:18" ht="12.75">
      <c r="A31" s="372" t="s">
        <v>234</v>
      </c>
      <c r="B31" s="373"/>
      <c r="C31" s="373"/>
      <c r="D31" s="457">
        <f>'[1]p7'!$A$158</f>
        <v>73800</v>
      </c>
      <c r="E31" s="458"/>
      <c r="F31" s="372" t="s">
        <v>238</v>
      </c>
      <c r="G31" s="373"/>
      <c r="H31" s="457">
        <f>'[1]p7'!$D$158</f>
        <v>73800</v>
      </c>
      <c r="I31" s="458"/>
      <c r="J31" s="372" t="s">
        <v>236</v>
      </c>
      <c r="K31" s="373"/>
      <c r="L31" s="457">
        <f>'[1]p7'!$G$158</f>
        <v>8754.67</v>
      </c>
      <c r="M31" s="458"/>
      <c r="N31" s="110" t="s">
        <v>237</v>
      </c>
      <c r="O31" s="457">
        <f>'[1]p7'!$J$158</f>
        <v>64845.33</v>
      </c>
      <c r="P31" s="458"/>
      <c r="Q31" s="467"/>
      <c r="R31" s="467"/>
    </row>
    <row r="32" spans="1:18" ht="12.75">
      <c r="A32" s="376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467"/>
      <c r="R32" s="467"/>
    </row>
    <row r="33" spans="1:18" s="3" customFormat="1" ht="13.5" customHeight="1">
      <c r="A33" s="25" t="s">
        <v>77</v>
      </c>
      <c r="B33" s="374" t="str">
        <f>IF('[1]p7'!$A$161&lt;&gt;0,'[1]p7'!$A$161,"")</f>
        <v>Instituto do Milênio: Avanço Global e Integrado da Matemática Brasileira / IM-AGIMB</v>
      </c>
      <c r="C33" s="374"/>
      <c r="D33" s="374"/>
      <c r="E33" s="374"/>
      <c r="F33" s="374"/>
      <c r="G33" s="374"/>
      <c r="H33" s="374"/>
      <c r="I33" s="375"/>
      <c r="J33" s="372" t="s">
        <v>232</v>
      </c>
      <c r="K33" s="373"/>
      <c r="L33" s="109" t="str">
        <f>IF('[1]p7'!$I$161&lt;&gt;0,'[1]p7'!$I$161,"")</f>
        <v>CNPq</v>
      </c>
      <c r="M33" s="61" t="s">
        <v>231</v>
      </c>
      <c r="N33" s="465" t="str">
        <f>IF('[1]p7'!$K$161&lt;&gt;0,'[1]p7'!$K$161,"")</f>
        <v>Em andamento</v>
      </c>
      <c r="O33" s="465"/>
      <c r="P33" s="466"/>
      <c r="Q33" s="467"/>
      <c r="R33" s="467"/>
    </row>
    <row r="34" spans="1:18" s="3" customFormat="1" ht="13.5" customHeight="1">
      <c r="A34" s="25" t="s">
        <v>88</v>
      </c>
      <c r="B34" s="451" t="str">
        <f>IF('[1]p7'!$H$163&lt;&gt;0,'[1]p7'!$H$163,"")</f>
        <v>Coordenador</v>
      </c>
      <c r="C34" s="452"/>
      <c r="D34" s="459" t="s">
        <v>233</v>
      </c>
      <c r="E34" s="460"/>
      <c r="F34" s="461" t="str">
        <f>IF('[1]p7'!$A$163&lt;&gt;0,'[1]p7'!$A$163,"")</f>
        <v>Matemática</v>
      </c>
      <c r="G34" s="461"/>
      <c r="H34" s="461"/>
      <c r="I34" s="461"/>
      <c r="J34" s="462"/>
      <c r="K34" s="25" t="s">
        <v>75</v>
      </c>
      <c r="L34" s="463">
        <f>IF('[1]p7'!$J$163&lt;&gt;0,'[1]p7'!$J$163,"")</f>
        <v>37316</v>
      </c>
      <c r="M34" s="464"/>
      <c r="N34" s="25" t="s">
        <v>76</v>
      </c>
      <c r="O34" s="463">
        <f>IF('[1]p7'!$K$163&lt;&gt;0,'[1]p7'!$K$163,"")</f>
        <v>39752</v>
      </c>
      <c r="P34" s="464"/>
      <c r="Q34" s="467"/>
      <c r="R34" s="467"/>
    </row>
    <row r="35" spans="1:18" ht="12.75">
      <c r="A35" s="372" t="s">
        <v>234</v>
      </c>
      <c r="B35" s="373"/>
      <c r="C35" s="373"/>
      <c r="D35" s="457">
        <f>'[1]p7'!$A$165</f>
        <v>10000</v>
      </c>
      <c r="E35" s="458"/>
      <c r="F35" s="372" t="s">
        <v>238</v>
      </c>
      <c r="G35" s="373"/>
      <c r="H35" s="457">
        <f>'[1]p7'!$D$165</f>
        <v>10000</v>
      </c>
      <c r="I35" s="458"/>
      <c r="J35" s="372" t="s">
        <v>236</v>
      </c>
      <c r="K35" s="373"/>
      <c r="L35" s="457">
        <f>'[1]p7'!$G$165</f>
        <v>10000</v>
      </c>
      <c r="M35" s="458"/>
      <c r="N35" s="110" t="s">
        <v>237</v>
      </c>
      <c r="O35" s="457">
        <f>'[1]p7'!$J$165</f>
        <v>0</v>
      </c>
      <c r="P35" s="458"/>
      <c r="Q35" s="467"/>
      <c r="R35" s="467"/>
    </row>
    <row r="36" spans="1:18" ht="12.75">
      <c r="A36" s="376"/>
      <c r="B36" s="37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467"/>
      <c r="R36" s="467"/>
    </row>
    <row r="37" spans="1:19" s="46" customFormat="1" ht="11.25" customHeight="1">
      <c r="A37" s="372" t="str">
        <f>T('[1]p8'!$C$13:$G$13)</f>
        <v>Bráulio Maia Junior</v>
      </c>
      <c r="B37" s="373"/>
      <c r="C37" s="373"/>
      <c r="D37" s="373"/>
      <c r="E37" s="377"/>
      <c r="F37" s="448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467"/>
      <c r="R37" s="467"/>
      <c r="S37" s="39"/>
    </row>
    <row r="38" spans="1:18" s="3" customFormat="1" ht="13.5" customHeight="1">
      <c r="A38" s="25" t="s">
        <v>77</v>
      </c>
      <c r="B38" s="374" t="str">
        <f>IF('[1]p8'!$A$140&lt;&gt;0,'[1]p8'!$A$140,"")</f>
        <v>Matroides 3-Conexas</v>
      </c>
      <c r="C38" s="374"/>
      <c r="D38" s="374"/>
      <c r="E38" s="374"/>
      <c r="F38" s="374"/>
      <c r="G38" s="374"/>
      <c r="H38" s="374"/>
      <c r="I38" s="375"/>
      <c r="J38" s="372" t="s">
        <v>232</v>
      </c>
      <c r="K38" s="373"/>
      <c r="L38" s="109">
        <f>IF('[1]p8'!$I$140&lt;&gt;0,'[1]p8'!$I$140,"")</f>
      </c>
      <c r="M38" s="61" t="s">
        <v>231</v>
      </c>
      <c r="N38" s="465" t="str">
        <f>IF('[1]p8'!$K$140&lt;&gt;0,'[1]p8'!$K$140,"")</f>
        <v>Em andamento</v>
      </c>
      <c r="O38" s="465"/>
      <c r="P38" s="466"/>
      <c r="Q38" s="467"/>
      <c r="R38" s="467"/>
    </row>
    <row r="39" spans="1:18" s="3" customFormat="1" ht="13.5" customHeight="1">
      <c r="A39" s="25" t="s">
        <v>88</v>
      </c>
      <c r="B39" s="451" t="str">
        <f>IF('[1]p8'!$H$142&lt;&gt;0,'[1]p8'!$H$142,"")</f>
        <v>Coordenador</v>
      </c>
      <c r="C39" s="452"/>
      <c r="D39" s="459" t="s">
        <v>233</v>
      </c>
      <c r="E39" s="460"/>
      <c r="F39" s="461" t="str">
        <f>IF('[1]p8'!$A$142&lt;&gt;0,'[1]p8'!$A$142,"")</f>
        <v>Matematica Discreta</v>
      </c>
      <c r="G39" s="461"/>
      <c r="H39" s="461"/>
      <c r="I39" s="461"/>
      <c r="J39" s="462"/>
      <c r="K39" s="25" t="s">
        <v>75</v>
      </c>
      <c r="L39" s="463">
        <f>IF('[1]p8'!$J$142&lt;&gt;0,'[1]p8'!$J$142,"")</f>
        <v>38047</v>
      </c>
      <c r="M39" s="464"/>
      <c r="N39" s="25" t="s">
        <v>76</v>
      </c>
      <c r="O39" s="463">
        <f>IF('[1]p8'!$K$142&lt;&gt;0,'[1]p8'!$K$142,"")</f>
      </c>
      <c r="P39" s="464"/>
      <c r="Q39" s="467"/>
      <c r="R39" s="467"/>
    </row>
    <row r="40" spans="1:18" ht="12.75">
      <c r="A40" s="372" t="s">
        <v>234</v>
      </c>
      <c r="B40" s="373"/>
      <c r="C40" s="373"/>
      <c r="D40" s="457">
        <f>'[1]p8'!$A$144</f>
        <v>0</v>
      </c>
      <c r="E40" s="458"/>
      <c r="F40" s="372" t="s">
        <v>235</v>
      </c>
      <c r="G40" s="373"/>
      <c r="H40" s="457">
        <f>'[1]p8'!$D$144</f>
        <v>0</v>
      </c>
      <c r="I40" s="458"/>
      <c r="J40" s="372" t="s">
        <v>236</v>
      </c>
      <c r="K40" s="373"/>
      <c r="L40" s="457">
        <f>'[1]p8'!$G$144</f>
        <v>0</v>
      </c>
      <c r="M40" s="458"/>
      <c r="N40" s="110" t="s">
        <v>237</v>
      </c>
      <c r="O40" s="457">
        <f>'[1]p8'!$J$144</f>
        <v>0</v>
      </c>
      <c r="P40" s="458"/>
      <c r="Q40" s="467"/>
      <c r="R40" s="467"/>
    </row>
    <row r="41" spans="1:18" ht="12.75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467"/>
      <c r="R41" s="467"/>
    </row>
    <row r="42" spans="1:19" s="46" customFormat="1" ht="11.25" customHeight="1">
      <c r="A42" s="372" t="str">
        <f>T('[1]p9'!$C$13:$G$13)</f>
        <v>Claudianor Oliveira Alves</v>
      </c>
      <c r="B42" s="373"/>
      <c r="C42" s="373"/>
      <c r="D42" s="373"/>
      <c r="E42" s="377"/>
      <c r="F42" s="448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467"/>
      <c r="R42" s="467"/>
      <c r="S42" s="39"/>
    </row>
    <row r="43" spans="1:18" s="3" customFormat="1" ht="13.5" customHeight="1">
      <c r="A43" s="25" t="s">
        <v>77</v>
      </c>
      <c r="B43" s="374" t="str">
        <f>IF('[1]p9'!$A$140&lt;&gt;0,'[1]p9'!$A$140,"")</f>
        <v>Equações Dif.  Aplicadas e Álgebra com Identidades Polinomiais (Casadinho, Proc.620025/2006-9)</v>
      </c>
      <c r="C43" s="374"/>
      <c r="D43" s="374"/>
      <c r="E43" s="374"/>
      <c r="F43" s="374"/>
      <c r="G43" s="374"/>
      <c r="H43" s="374"/>
      <c r="I43" s="375"/>
      <c r="J43" s="372" t="s">
        <v>232</v>
      </c>
      <c r="K43" s="373"/>
      <c r="L43" s="109" t="str">
        <f>IF('[1]p9'!$I$140&lt;&gt;0,'[1]p9'!$I$140,"")</f>
        <v>CNPq</v>
      </c>
      <c r="M43" s="61" t="s">
        <v>231</v>
      </c>
      <c r="N43" s="465" t="str">
        <f>IF('[1]p9'!$K$140&lt;&gt;0,'[1]p9'!$K$140,"")</f>
        <v>Em andamento</v>
      </c>
      <c r="O43" s="465"/>
      <c r="P43" s="466"/>
      <c r="Q43" s="467"/>
      <c r="R43" s="467"/>
    </row>
    <row r="44" spans="1:18" s="3" customFormat="1" ht="13.5" customHeight="1">
      <c r="A44" s="25" t="s">
        <v>88</v>
      </c>
      <c r="B44" s="451" t="str">
        <f>IF('[1]p9'!$H$142&lt;&gt;0,'[1]p9'!$H$142,"")</f>
        <v>Coordenador</v>
      </c>
      <c r="C44" s="452"/>
      <c r="D44" s="459" t="s">
        <v>233</v>
      </c>
      <c r="E44" s="460"/>
      <c r="F44" s="461" t="str">
        <f>IF('[1]p9'!$A$142&lt;&gt;0,'[1]p9'!$A$142,"")</f>
        <v>Matemática</v>
      </c>
      <c r="G44" s="461"/>
      <c r="H44" s="461"/>
      <c r="I44" s="461"/>
      <c r="J44" s="462"/>
      <c r="K44" s="25" t="s">
        <v>75</v>
      </c>
      <c r="L44" s="463">
        <f>IF('[1]p9'!$J$142&lt;&gt;0,'[1]p9'!$J$142,"")</f>
        <v>39144</v>
      </c>
      <c r="M44" s="464"/>
      <c r="N44" s="25" t="s">
        <v>76</v>
      </c>
      <c r="O44" s="463">
        <f>IF('[1]p9'!$K$142&lt;&gt;0,'[1]p9'!$K$142,"")</f>
        <v>39874</v>
      </c>
      <c r="P44" s="464"/>
      <c r="Q44" s="467"/>
      <c r="R44" s="467"/>
    </row>
    <row r="45" spans="1:18" ht="12.75">
      <c r="A45" s="372" t="s">
        <v>234</v>
      </c>
      <c r="B45" s="373"/>
      <c r="C45" s="373"/>
      <c r="D45" s="457">
        <f>'[1]p9'!$A$144</f>
        <v>185823.86</v>
      </c>
      <c r="E45" s="458"/>
      <c r="F45" s="372" t="s">
        <v>235</v>
      </c>
      <c r="G45" s="373"/>
      <c r="H45" s="457">
        <f>'[1]p9'!$D$144</f>
        <v>185823.86</v>
      </c>
      <c r="I45" s="458"/>
      <c r="J45" s="372" t="s">
        <v>236</v>
      </c>
      <c r="K45" s="373"/>
      <c r="L45" s="457">
        <f>'[1]p9'!$G$144</f>
        <v>87323</v>
      </c>
      <c r="M45" s="458"/>
      <c r="N45" s="110" t="s">
        <v>237</v>
      </c>
      <c r="O45" s="457">
        <f>'[1]p9'!$J$144</f>
        <v>98500.86</v>
      </c>
      <c r="P45" s="458"/>
      <c r="Q45" s="467"/>
      <c r="R45" s="467"/>
    </row>
    <row r="46" spans="1:18" ht="12.75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467"/>
      <c r="R46" s="467"/>
    </row>
    <row r="47" spans="1:18" s="3" customFormat="1" ht="13.5" customHeight="1">
      <c r="A47" s="25" t="s">
        <v>77</v>
      </c>
      <c r="B47" s="374" t="str">
        <f>IF('[1]p9'!$A$147&lt;&gt;0,'[1]p9'!$A$147,"")</f>
        <v>Pesquisa em Equações Diferenciais Elípticas: Soluções Mult-Bump</v>
      </c>
      <c r="C47" s="374"/>
      <c r="D47" s="374"/>
      <c r="E47" s="374"/>
      <c r="F47" s="374"/>
      <c r="G47" s="374"/>
      <c r="H47" s="374"/>
      <c r="I47" s="375"/>
      <c r="J47" s="372" t="s">
        <v>232</v>
      </c>
      <c r="K47" s="373"/>
      <c r="L47" s="109" t="str">
        <f>IF('[1]p9'!$I$147&lt;&gt;0,'[1]p9'!$I$147,"")</f>
        <v>CNPq</v>
      </c>
      <c r="M47" s="61" t="s">
        <v>231</v>
      </c>
      <c r="N47" s="465" t="str">
        <f>IF('[1]p9'!$K$147&lt;&gt;0,'[1]p9'!$K$147,"")</f>
        <v>Em andamento</v>
      </c>
      <c r="O47" s="465"/>
      <c r="P47" s="466"/>
      <c r="Q47" s="467"/>
      <c r="R47" s="467"/>
    </row>
    <row r="48" spans="1:18" s="3" customFormat="1" ht="13.5" customHeight="1">
      <c r="A48" s="25" t="s">
        <v>88</v>
      </c>
      <c r="B48" s="451" t="str">
        <f>IF('[1]p9'!$H$149&lt;&gt;0,'[1]p9'!$H$149,"")</f>
        <v>Coordenador</v>
      </c>
      <c r="C48" s="452"/>
      <c r="D48" s="459" t="s">
        <v>233</v>
      </c>
      <c r="E48" s="460"/>
      <c r="F48" s="461" t="str">
        <f>IF('[1]p9'!$A$149&lt;&gt;0,'[1]p9'!$A$149,"")</f>
        <v>Análise</v>
      </c>
      <c r="G48" s="461"/>
      <c r="H48" s="461"/>
      <c r="I48" s="461"/>
      <c r="J48" s="462"/>
      <c r="K48" s="25" t="s">
        <v>75</v>
      </c>
      <c r="L48" s="463">
        <f>IF('[1]p9'!$J$149&lt;&gt;0,'[1]p9'!$J$149,"")</f>
        <v>38412</v>
      </c>
      <c r="M48" s="464"/>
      <c r="N48" s="25" t="s">
        <v>76</v>
      </c>
      <c r="O48" s="463">
        <f>IF('[1]p9'!$K$149&lt;&gt;0,'[1]p9'!$K$149,"")</f>
      </c>
      <c r="P48" s="464"/>
      <c r="Q48" s="467"/>
      <c r="R48" s="467"/>
    </row>
    <row r="49" spans="1:18" ht="12.75">
      <c r="A49" s="372" t="s">
        <v>234</v>
      </c>
      <c r="B49" s="373"/>
      <c r="C49" s="373"/>
      <c r="D49" s="457">
        <f>'[1]p9'!$A$151</f>
        <v>0</v>
      </c>
      <c r="E49" s="458"/>
      <c r="F49" s="372" t="s">
        <v>238</v>
      </c>
      <c r="G49" s="373"/>
      <c r="H49" s="457">
        <f>'[1]p9'!$D$151</f>
        <v>0</v>
      </c>
      <c r="I49" s="458"/>
      <c r="J49" s="372" t="s">
        <v>236</v>
      </c>
      <c r="K49" s="373"/>
      <c r="L49" s="457">
        <f>'[1]p9'!$G$151</f>
        <v>0</v>
      </c>
      <c r="M49" s="458"/>
      <c r="N49" s="110" t="s">
        <v>237</v>
      </c>
      <c r="O49" s="457">
        <f>'[1]p9'!$J$151</f>
        <v>0</v>
      </c>
      <c r="P49" s="458"/>
      <c r="Q49" s="467"/>
      <c r="R49" s="467"/>
    </row>
    <row r="50" spans="1:18" ht="12.75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467"/>
      <c r="R50" s="467"/>
    </row>
    <row r="51" spans="1:18" s="3" customFormat="1" ht="13.5" customHeight="1">
      <c r="A51" s="25" t="s">
        <v>77</v>
      </c>
      <c r="B51" s="374" t="str">
        <f>IF('[1]p9'!$A$154&lt;&gt;0,'[1]p9'!$A$154,"")</f>
        <v>Projeto Universal CNPq </v>
      </c>
      <c r="C51" s="374"/>
      <c r="D51" s="374"/>
      <c r="E51" s="374"/>
      <c r="F51" s="374"/>
      <c r="G51" s="374"/>
      <c r="H51" s="374"/>
      <c r="I51" s="375"/>
      <c r="J51" s="372" t="s">
        <v>232</v>
      </c>
      <c r="K51" s="373"/>
      <c r="L51" s="109" t="str">
        <f>IF('[1]p9'!$I$154&lt;&gt;0,'[1]p9'!$I$154,"")</f>
        <v>CNPq</v>
      </c>
      <c r="M51" s="61" t="s">
        <v>231</v>
      </c>
      <c r="N51" s="465" t="str">
        <f>IF('[1]p9'!$K$154&lt;&gt;0,'[1]p9'!$K$154,"")</f>
        <v>Em andamento</v>
      </c>
      <c r="O51" s="465"/>
      <c r="P51" s="466"/>
      <c r="Q51" s="467"/>
      <c r="R51" s="467"/>
    </row>
    <row r="52" spans="1:18" s="3" customFormat="1" ht="13.5" customHeight="1">
      <c r="A52" s="25" t="s">
        <v>88</v>
      </c>
      <c r="B52" s="451" t="str">
        <f>IF('[1]p9'!$H$156&lt;&gt;0,'[1]p9'!$H$156,"")</f>
        <v>Participante</v>
      </c>
      <c r="C52" s="452"/>
      <c r="D52" s="459" t="s">
        <v>233</v>
      </c>
      <c r="E52" s="460"/>
      <c r="F52" s="461" t="str">
        <f>IF('[1]p9'!$A$156&lt;&gt;0,'[1]p9'!$A$156,"")</f>
        <v>Análise/EDP</v>
      </c>
      <c r="G52" s="461"/>
      <c r="H52" s="461"/>
      <c r="I52" s="461"/>
      <c r="J52" s="462"/>
      <c r="K52" s="25" t="s">
        <v>75</v>
      </c>
      <c r="L52" s="463">
        <f>IF('[1]p9'!$J$156&lt;&gt;0,'[1]p9'!$J$156,"")</f>
      </c>
      <c r="M52" s="464"/>
      <c r="N52" s="25" t="s">
        <v>76</v>
      </c>
      <c r="O52" s="463">
        <f>IF('[1]p9'!$K$156&lt;&gt;0,'[1]p9'!$K$156,"")</f>
      </c>
      <c r="P52" s="464"/>
      <c r="Q52" s="467"/>
      <c r="R52" s="467"/>
    </row>
    <row r="53" spans="1:18" ht="12.75">
      <c r="A53" s="372" t="s">
        <v>234</v>
      </c>
      <c r="B53" s="373"/>
      <c r="C53" s="373"/>
      <c r="D53" s="457">
        <f>'[1]p9'!$A$158</f>
        <v>0</v>
      </c>
      <c r="E53" s="458"/>
      <c r="F53" s="372" t="s">
        <v>238</v>
      </c>
      <c r="G53" s="373"/>
      <c r="H53" s="457">
        <f>'[1]p9'!$D$158</f>
        <v>0</v>
      </c>
      <c r="I53" s="458"/>
      <c r="J53" s="372" t="s">
        <v>236</v>
      </c>
      <c r="K53" s="373"/>
      <c r="L53" s="457">
        <f>'[1]p9'!$G$158</f>
        <v>0</v>
      </c>
      <c r="M53" s="458"/>
      <c r="N53" s="110" t="s">
        <v>237</v>
      </c>
      <c r="O53" s="457">
        <f>'[1]p9'!$J$158</f>
        <v>0</v>
      </c>
      <c r="P53" s="458"/>
      <c r="Q53" s="467"/>
      <c r="R53" s="467"/>
    </row>
    <row r="54" spans="1:18" ht="12.75">
      <c r="A54" s="376"/>
      <c r="B54" s="376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467"/>
      <c r="R54" s="467"/>
    </row>
    <row r="55" spans="1:18" s="3" customFormat="1" ht="13.5" customHeight="1">
      <c r="A55" s="25" t="s">
        <v>77</v>
      </c>
      <c r="B55" s="374" t="str">
        <f>IF('[1]p9'!$A$161&lt;&gt;0,'[1]p9'!$A$161,"")</f>
        <v>Existência, perfil e concentração de soluções para uma classe de problemas elípticos. </v>
      </c>
      <c r="C55" s="374"/>
      <c r="D55" s="374"/>
      <c r="E55" s="374"/>
      <c r="F55" s="374"/>
      <c r="G55" s="374"/>
      <c r="H55" s="374"/>
      <c r="I55" s="375"/>
      <c r="J55" s="372" t="s">
        <v>232</v>
      </c>
      <c r="K55" s="373"/>
      <c r="L55" s="109" t="str">
        <f>IF('[1]p9'!$I$161&lt;&gt;0,'[1]p9'!$I$161,"")</f>
        <v>CNPq</v>
      </c>
      <c r="M55" s="61" t="s">
        <v>231</v>
      </c>
      <c r="N55" s="465" t="str">
        <f>IF('[1]p9'!$K$161&lt;&gt;0,'[1]p9'!$K$161,"")</f>
        <v>Em andamento</v>
      </c>
      <c r="O55" s="465"/>
      <c r="P55" s="466"/>
      <c r="Q55" s="467"/>
      <c r="R55" s="467"/>
    </row>
    <row r="56" spans="1:18" s="3" customFormat="1" ht="13.5" customHeight="1">
      <c r="A56" s="25" t="s">
        <v>88</v>
      </c>
      <c r="B56" s="451" t="str">
        <f>IF('[1]p9'!$H$163&lt;&gt;0,'[1]p9'!$H$163,"")</f>
        <v>Coordenador</v>
      </c>
      <c r="C56" s="452"/>
      <c r="D56" s="459" t="s">
        <v>233</v>
      </c>
      <c r="E56" s="460"/>
      <c r="F56" s="461" t="str">
        <f>IF('[1]p9'!$A$163&lt;&gt;0,'[1]p9'!$A$163,"")</f>
        <v>Análise/EDP</v>
      </c>
      <c r="G56" s="461"/>
      <c r="H56" s="461"/>
      <c r="I56" s="461"/>
      <c r="J56" s="462"/>
      <c r="K56" s="25" t="s">
        <v>75</v>
      </c>
      <c r="L56" s="463">
        <f>IF('[1]p9'!$J$163&lt;&gt;0,'[1]p9'!$J$163,"")</f>
        <v>39142</v>
      </c>
      <c r="M56" s="464"/>
      <c r="N56" s="25" t="s">
        <v>76</v>
      </c>
      <c r="O56" s="463">
        <f>IF('[1]p9'!$K$163&lt;&gt;0,'[1]p9'!$K$163,"")</f>
        <v>39845</v>
      </c>
      <c r="P56" s="464"/>
      <c r="Q56" s="467"/>
      <c r="R56" s="467"/>
    </row>
    <row r="57" spans="1:18" ht="12.75">
      <c r="A57" s="372" t="s">
        <v>234</v>
      </c>
      <c r="B57" s="373"/>
      <c r="C57" s="373"/>
      <c r="D57" s="457">
        <f>'[1]p9'!$A$165</f>
        <v>0</v>
      </c>
      <c r="E57" s="458"/>
      <c r="F57" s="372" t="s">
        <v>238</v>
      </c>
      <c r="G57" s="373"/>
      <c r="H57" s="457">
        <f>'[1]p9'!$D$165</f>
        <v>0</v>
      </c>
      <c r="I57" s="458"/>
      <c r="J57" s="372" t="s">
        <v>236</v>
      </c>
      <c r="K57" s="373"/>
      <c r="L57" s="457">
        <f>'[1]p9'!$G$165</f>
        <v>0</v>
      </c>
      <c r="M57" s="458"/>
      <c r="N57" s="110" t="s">
        <v>237</v>
      </c>
      <c r="O57" s="457">
        <f>'[1]p9'!$J$165</f>
        <v>0</v>
      </c>
      <c r="P57" s="458"/>
      <c r="Q57" s="467"/>
      <c r="R57" s="467"/>
    </row>
    <row r="58" spans="1:18" ht="12.75">
      <c r="A58" s="376"/>
      <c r="B58" s="376"/>
      <c r="C58" s="376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467"/>
      <c r="R58" s="467"/>
    </row>
    <row r="59" spans="1:19" s="46" customFormat="1" ht="11.25" customHeight="1">
      <c r="A59" s="372" t="str">
        <f>T('[1]p10'!$C$13:$G$13)</f>
        <v>Daniel Cordeiro de Morais Filho</v>
      </c>
      <c r="B59" s="373"/>
      <c r="C59" s="373"/>
      <c r="D59" s="373"/>
      <c r="E59" s="377"/>
      <c r="F59" s="448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467"/>
      <c r="R59" s="467"/>
      <c r="S59" s="39"/>
    </row>
    <row r="60" spans="1:18" s="3" customFormat="1" ht="13.5" customHeight="1">
      <c r="A60" s="25" t="s">
        <v>77</v>
      </c>
      <c r="B60" s="374" t="str">
        <f>IF('[1]p10'!$A$140&lt;&gt;0,'[1]p10'!$A$140,"")</f>
        <v>Estudos em EDP Elípticas</v>
      </c>
      <c r="C60" s="374"/>
      <c r="D60" s="374"/>
      <c r="E60" s="374"/>
      <c r="F60" s="374"/>
      <c r="G60" s="374"/>
      <c r="H60" s="374"/>
      <c r="I60" s="375"/>
      <c r="J60" s="372" t="s">
        <v>232</v>
      </c>
      <c r="K60" s="373"/>
      <c r="L60" s="109" t="str">
        <f>IF('[1]p10'!$I$140&lt;&gt;0,'[1]p10'!$I$140,"")</f>
        <v>CNPq</v>
      </c>
      <c r="M60" s="61" t="s">
        <v>231</v>
      </c>
      <c r="N60" s="465" t="str">
        <f>IF('[1]p10'!$K$140&lt;&gt;0,'[1]p10'!$K$140,"")</f>
        <v>Em andamento</v>
      </c>
      <c r="O60" s="465"/>
      <c r="P60" s="466"/>
      <c r="Q60" s="467"/>
      <c r="R60" s="467"/>
    </row>
    <row r="61" spans="1:18" s="3" customFormat="1" ht="13.5" customHeight="1">
      <c r="A61" s="25" t="s">
        <v>88</v>
      </c>
      <c r="B61" s="451" t="str">
        <f>IF('[1]p10'!$H$142&lt;&gt;0,'[1]p10'!$H$142,"")</f>
        <v>Coordenador</v>
      </c>
      <c r="C61" s="452"/>
      <c r="D61" s="459" t="s">
        <v>233</v>
      </c>
      <c r="E61" s="460"/>
      <c r="F61" s="461">
        <f>IF('[1]p10'!$A$142&lt;&gt;0,'[1]p10'!$A$142,"")</f>
      </c>
      <c r="G61" s="461"/>
      <c r="H61" s="461"/>
      <c r="I61" s="461"/>
      <c r="J61" s="462"/>
      <c r="K61" s="25" t="s">
        <v>75</v>
      </c>
      <c r="L61" s="463">
        <f>IF('[1]p10'!$J$142&lt;&gt;0,'[1]p10'!$J$142,"")</f>
        <v>38777</v>
      </c>
      <c r="M61" s="464"/>
      <c r="N61" s="25" t="s">
        <v>76</v>
      </c>
      <c r="O61" s="463">
        <f>IF('[1]p10'!$K$142&lt;&gt;0,'[1]p10'!$K$142,"")</f>
      </c>
      <c r="P61" s="464"/>
      <c r="Q61" s="467"/>
      <c r="R61" s="467"/>
    </row>
    <row r="62" spans="1:18" ht="12.75">
      <c r="A62" s="372" t="s">
        <v>234</v>
      </c>
      <c r="B62" s="373"/>
      <c r="C62" s="373"/>
      <c r="D62" s="457">
        <f>'[1]p10'!$A$144</f>
        <v>0</v>
      </c>
      <c r="E62" s="458"/>
      <c r="F62" s="372" t="s">
        <v>235</v>
      </c>
      <c r="G62" s="373"/>
      <c r="H62" s="457">
        <f>'[1]p10'!$D$144</f>
        <v>0</v>
      </c>
      <c r="I62" s="458"/>
      <c r="J62" s="372" t="s">
        <v>236</v>
      </c>
      <c r="K62" s="373"/>
      <c r="L62" s="457">
        <f>'[1]p10'!$G$144</f>
        <v>0</v>
      </c>
      <c r="M62" s="458"/>
      <c r="N62" s="110" t="s">
        <v>237</v>
      </c>
      <c r="O62" s="457">
        <f>'[1]p10'!$J$144</f>
        <v>0</v>
      </c>
      <c r="P62" s="458"/>
      <c r="Q62" s="467"/>
      <c r="R62" s="467"/>
    </row>
    <row r="63" spans="1:18" ht="12.75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467"/>
      <c r="R63" s="467"/>
    </row>
    <row r="64" spans="1:18" s="3" customFormat="1" ht="13.5" customHeight="1">
      <c r="A64" s="25" t="s">
        <v>77</v>
      </c>
      <c r="B64" s="374" t="str">
        <f>IF('[1]p10'!$A$147&lt;&gt;0,'[1]p10'!$A$147,"")</f>
        <v>Projeto Universal CNPq </v>
      </c>
      <c r="C64" s="374"/>
      <c r="D64" s="374"/>
      <c r="E64" s="374"/>
      <c r="F64" s="374"/>
      <c r="G64" s="374"/>
      <c r="H64" s="374"/>
      <c r="I64" s="375"/>
      <c r="J64" s="372" t="s">
        <v>232</v>
      </c>
      <c r="K64" s="373"/>
      <c r="L64" s="109" t="str">
        <f>IF('[1]p10'!$I$147&lt;&gt;0,'[1]p10'!$I$147,"")</f>
        <v>CNPq</v>
      </c>
      <c r="M64" s="61" t="s">
        <v>231</v>
      </c>
      <c r="N64" s="465" t="str">
        <f>IF('[1]p10'!$K$147&lt;&gt;0,'[1]p10'!$K$147,"")</f>
        <v>Em andamento</v>
      </c>
      <c r="O64" s="465"/>
      <c r="P64" s="466"/>
      <c r="Q64" s="467"/>
      <c r="R64" s="467"/>
    </row>
    <row r="65" spans="1:18" s="3" customFormat="1" ht="13.5" customHeight="1">
      <c r="A65" s="25" t="s">
        <v>88</v>
      </c>
      <c r="B65" s="451" t="str">
        <f>IF('[1]p10'!$H$149&lt;&gt;0,'[1]p10'!$H$149,"")</f>
        <v>Coordenador</v>
      </c>
      <c r="C65" s="452"/>
      <c r="D65" s="459" t="s">
        <v>233</v>
      </c>
      <c r="E65" s="460"/>
      <c r="F65" s="461" t="str">
        <f>IF('[1]p10'!$A$149&lt;&gt;0,'[1]p10'!$A$149,"")</f>
        <v>Análise/EDP</v>
      </c>
      <c r="G65" s="461"/>
      <c r="H65" s="461"/>
      <c r="I65" s="461"/>
      <c r="J65" s="462"/>
      <c r="K65" s="25" t="s">
        <v>75</v>
      </c>
      <c r="L65" s="463">
        <f>IF('[1]p10'!$J$149&lt;&gt;0,'[1]p10'!$J$149,"")</f>
        <v>39114</v>
      </c>
      <c r="M65" s="464"/>
      <c r="N65" s="25" t="s">
        <v>76</v>
      </c>
      <c r="O65" s="463" t="str">
        <f>IF('[1]p10'!$K$149&lt;&gt;0,'[1]p10'!$K$149,"")</f>
        <v>31/6/2009</v>
      </c>
      <c r="P65" s="464"/>
      <c r="Q65" s="467"/>
      <c r="R65" s="467"/>
    </row>
    <row r="66" spans="1:18" ht="12.75">
      <c r="A66" s="372" t="s">
        <v>234</v>
      </c>
      <c r="B66" s="373"/>
      <c r="C66" s="373"/>
      <c r="D66" s="457">
        <f>'[1]p10'!$A$151</f>
        <v>30634.9</v>
      </c>
      <c r="E66" s="458"/>
      <c r="F66" s="372" t="s">
        <v>238</v>
      </c>
      <c r="G66" s="373"/>
      <c r="H66" s="457">
        <f>'[1]p10'!$D$151</f>
        <v>30634.9</v>
      </c>
      <c r="I66" s="458"/>
      <c r="J66" s="372" t="s">
        <v>236</v>
      </c>
      <c r="K66" s="373"/>
      <c r="L66" s="457">
        <f>'[1]p10'!$G$151</f>
        <v>28779.39</v>
      </c>
      <c r="M66" s="458"/>
      <c r="N66" s="110" t="s">
        <v>237</v>
      </c>
      <c r="O66" s="457">
        <f>'[1]p10'!$J$151</f>
        <v>1855.51</v>
      </c>
      <c r="P66" s="458"/>
      <c r="Q66" s="467"/>
      <c r="R66" s="467"/>
    </row>
    <row r="67" spans="1:18" ht="12.75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467"/>
      <c r="R67" s="467"/>
    </row>
    <row r="68" spans="1:18" s="3" customFormat="1" ht="13.5" customHeight="1">
      <c r="A68" s="25" t="s">
        <v>77</v>
      </c>
      <c r="B68" s="374" t="str">
        <f>IF('[1]p10'!$A$161&lt;&gt;0,'[1]p10'!$A$161,"")</f>
        <v>Equações Dif.  Aplicadas e Álgebra com Identidades Polinomiais (Casadinho, Proc.620025/2006-9)</v>
      </c>
      <c r="C68" s="374"/>
      <c r="D68" s="374"/>
      <c r="E68" s="374"/>
      <c r="F68" s="374"/>
      <c r="G68" s="374"/>
      <c r="H68" s="374"/>
      <c r="I68" s="375"/>
      <c r="J68" s="372" t="s">
        <v>232</v>
      </c>
      <c r="K68" s="373"/>
      <c r="L68" s="109" t="str">
        <f>IF('[1]p10'!$I$161&lt;&gt;0,'[1]p10'!$I$161,"")</f>
        <v>CNPq</v>
      </c>
      <c r="M68" s="61" t="s">
        <v>231</v>
      </c>
      <c r="N68" s="465" t="str">
        <f>IF('[1]p10'!$K$161&lt;&gt;0,'[1]p10'!$K$161,"")</f>
        <v>Em andamento</v>
      </c>
      <c r="O68" s="465"/>
      <c r="P68" s="466"/>
      <c r="Q68" s="467"/>
      <c r="R68" s="467"/>
    </row>
    <row r="69" spans="1:18" s="3" customFormat="1" ht="13.5" customHeight="1">
      <c r="A69" s="25" t="s">
        <v>88</v>
      </c>
      <c r="B69" s="451" t="str">
        <f>IF('[1]p10'!$H$163&lt;&gt;0,'[1]p10'!$H$163,"")</f>
        <v>Participante</v>
      </c>
      <c r="C69" s="452"/>
      <c r="D69" s="459" t="s">
        <v>233</v>
      </c>
      <c r="E69" s="460"/>
      <c r="F69" s="461" t="str">
        <f>IF('[1]p10'!$A$163&lt;&gt;0,'[1]p10'!$A$163,"")</f>
        <v>Análise/Equações Diferenciais Parciais</v>
      </c>
      <c r="G69" s="461"/>
      <c r="H69" s="461"/>
      <c r="I69" s="461"/>
      <c r="J69" s="462"/>
      <c r="K69" s="25" t="s">
        <v>75</v>
      </c>
      <c r="L69" s="463">
        <f>IF('[1]p10'!$J$163&lt;&gt;0,'[1]p10'!$J$163,"")</f>
        <v>39144</v>
      </c>
      <c r="M69" s="464"/>
      <c r="N69" s="25" t="s">
        <v>76</v>
      </c>
      <c r="O69" s="463">
        <f>IF('[1]p10'!$K$163&lt;&gt;0,'[1]p10'!$K$163,"")</f>
        <v>39874</v>
      </c>
      <c r="P69" s="464"/>
      <c r="Q69" s="467"/>
      <c r="R69" s="467"/>
    </row>
    <row r="70" spans="1:18" ht="12.75">
      <c r="A70" s="372" t="s">
        <v>234</v>
      </c>
      <c r="B70" s="373"/>
      <c r="C70" s="373"/>
      <c r="D70" s="457">
        <f>'[1]p10'!$A$165</f>
        <v>0</v>
      </c>
      <c r="E70" s="458"/>
      <c r="F70" s="372" t="s">
        <v>238</v>
      </c>
      <c r="G70" s="373"/>
      <c r="H70" s="457">
        <f>'[1]p10'!$D$165</f>
        <v>0</v>
      </c>
      <c r="I70" s="458"/>
      <c r="J70" s="372" t="s">
        <v>236</v>
      </c>
      <c r="K70" s="373"/>
      <c r="L70" s="457">
        <f>'[1]p10'!$G$165</f>
        <v>0</v>
      </c>
      <c r="M70" s="458"/>
      <c r="N70" s="110" t="s">
        <v>237</v>
      </c>
      <c r="O70" s="457">
        <f>'[1]p10'!$J$165</f>
        <v>0</v>
      </c>
      <c r="P70" s="458"/>
      <c r="Q70" s="467"/>
      <c r="R70" s="467"/>
    </row>
    <row r="71" spans="1:18" ht="12.75">
      <c r="A71" s="376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467"/>
      <c r="R71" s="467"/>
    </row>
    <row r="72" spans="1:19" s="46" customFormat="1" ht="11.25" customHeight="1">
      <c r="A72" s="372" t="str">
        <f>T('[1]p13'!$C$13:$G$13)</f>
        <v>Francisco Antônio Morais de Souza</v>
      </c>
      <c r="B72" s="373"/>
      <c r="C72" s="373"/>
      <c r="D72" s="373"/>
      <c r="E72" s="377"/>
      <c r="F72" s="448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467"/>
      <c r="R72" s="467"/>
      <c r="S72" s="39"/>
    </row>
    <row r="73" spans="1:18" s="3" customFormat="1" ht="13.5" customHeight="1">
      <c r="A73" s="25" t="s">
        <v>77</v>
      </c>
      <c r="B73" s="374" t="str">
        <f>IF('[1]p13'!$A$140&lt;&gt;0,'[1]p13'!$A$140,"")</f>
        <v>Diagnóstico em Modelos de Regressão</v>
      </c>
      <c r="C73" s="374"/>
      <c r="D73" s="374"/>
      <c r="E73" s="374"/>
      <c r="F73" s="374"/>
      <c r="G73" s="374"/>
      <c r="H73" s="374"/>
      <c r="I73" s="375"/>
      <c r="J73" s="372" t="s">
        <v>232</v>
      </c>
      <c r="K73" s="373"/>
      <c r="L73" s="109" t="str">
        <f>IF('[1]p13'!$I$140&lt;&gt;0,'[1]p13'!$I$140,"")</f>
        <v>Não há</v>
      </c>
      <c r="M73" s="61" t="s">
        <v>231</v>
      </c>
      <c r="N73" s="465" t="str">
        <f>IF('[1]p13'!$K$140&lt;&gt;0,'[1]p13'!$K$140,"")</f>
        <v>Em andamento</v>
      </c>
      <c r="O73" s="465"/>
      <c r="P73" s="466"/>
      <c r="Q73" s="467"/>
      <c r="R73" s="467"/>
    </row>
    <row r="74" spans="1:18" s="3" customFormat="1" ht="13.5" customHeight="1">
      <c r="A74" s="25" t="s">
        <v>88</v>
      </c>
      <c r="B74" s="451" t="str">
        <f>IF('[1]p13'!$H$142&lt;&gt;0,'[1]p13'!$H$142,"")</f>
        <v>Coordenador</v>
      </c>
      <c r="C74" s="452"/>
      <c r="D74" s="459" t="s">
        <v>233</v>
      </c>
      <c r="E74" s="460"/>
      <c r="F74" s="461" t="str">
        <f>IF('[1]p13'!$A$142&lt;&gt;0,'[1]p13'!$A$142,"")</f>
        <v>Métodos Estatísticos</v>
      </c>
      <c r="G74" s="461"/>
      <c r="H74" s="461"/>
      <c r="I74" s="461"/>
      <c r="J74" s="462"/>
      <c r="K74" s="25" t="s">
        <v>75</v>
      </c>
      <c r="L74" s="463">
        <f>IF('[1]p13'!$J$142&lt;&gt;0,'[1]p13'!$J$142,"")</f>
        <v>36163</v>
      </c>
      <c r="M74" s="464"/>
      <c r="N74" s="25" t="s">
        <v>76</v>
      </c>
      <c r="O74" s="463">
        <f>IF('[1]p13'!$K$142&lt;&gt;0,'[1]p13'!$K$142,"")</f>
      </c>
      <c r="P74" s="464"/>
      <c r="Q74" s="467"/>
      <c r="R74" s="467"/>
    </row>
    <row r="75" spans="1:18" ht="12.75">
      <c r="A75" s="372" t="s">
        <v>234</v>
      </c>
      <c r="B75" s="373"/>
      <c r="C75" s="373"/>
      <c r="D75" s="457">
        <f>'[1]p13'!$A$144</f>
        <v>0</v>
      </c>
      <c r="E75" s="458"/>
      <c r="F75" s="372" t="s">
        <v>235</v>
      </c>
      <c r="G75" s="373"/>
      <c r="H75" s="457">
        <f>'[1]p13'!$D$144</f>
        <v>0</v>
      </c>
      <c r="I75" s="458"/>
      <c r="J75" s="372" t="s">
        <v>236</v>
      </c>
      <c r="K75" s="373"/>
      <c r="L75" s="457">
        <f>'[1]p13'!$G$144</f>
        <v>0</v>
      </c>
      <c r="M75" s="458"/>
      <c r="N75" s="110" t="s">
        <v>237</v>
      </c>
      <c r="O75" s="457">
        <f>'[1]p13'!$J$144</f>
        <v>0</v>
      </c>
      <c r="P75" s="458"/>
      <c r="Q75" s="467"/>
      <c r="R75" s="467"/>
    </row>
    <row r="76" spans="1:18" ht="12.75">
      <c r="A76" s="376"/>
      <c r="B76" s="376"/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6"/>
      <c r="Q76" s="467"/>
      <c r="R76" s="467"/>
    </row>
    <row r="77" spans="1:18" s="3" customFormat="1" ht="13.5" customHeight="1">
      <c r="A77" s="25" t="s">
        <v>77</v>
      </c>
      <c r="B77" s="374" t="str">
        <f>IF('[1]p13'!$A$147&lt;&gt;0,'[1]p13'!$A$147,"")</f>
        <v>Programa Interdepartamental de Tecnologia em Petróleo e Gás - PRH-25/ANP</v>
      </c>
      <c r="C77" s="374"/>
      <c r="D77" s="374"/>
      <c r="E77" s="374"/>
      <c r="F77" s="374"/>
      <c r="G77" s="374"/>
      <c r="H77" s="374"/>
      <c r="I77" s="375"/>
      <c r="J77" s="372" t="s">
        <v>232</v>
      </c>
      <c r="K77" s="373"/>
      <c r="L77" s="109" t="str">
        <f>IF('[1]p13'!$I$147&lt;&gt;0,'[1]p13'!$I$147,"")</f>
        <v>ANP</v>
      </c>
      <c r="M77" s="61" t="s">
        <v>231</v>
      </c>
      <c r="N77" s="465" t="str">
        <f>IF('[1]p13'!$K$147&lt;&gt;0,'[1]p13'!$K$147,"")</f>
        <v>Em andamento</v>
      </c>
      <c r="O77" s="465"/>
      <c r="P77" s="466"/>
      <c r="Q77" s="467"/>
      <c r="R77" s="467"/>
    </row>
    <row r="78" spans="1:18" s="3" customFormat="1" ht="13.5" customHeight="1">
      <c r="A78" s="25" t="s">
        <v>88</v>
      </c>
      <c r="B78" s="451" t="str">
        <f>IF('[1]p13'!$H$149&lt;&gt;0,'[1]p13'!$H$149,"")</f>
        <v>Coordenador</v>
      </c>
      <c r="C78" s="452"/>
      <c r="D78" s="459" t="s">
        <v>233</v>
      </c>
      <c r="E78" s="460"/>
      <c r="F78" s="461" t="str">
        <f>IF('[1]p13'!$A$149&lt;&gt;0,'[1]p13'!$A$149,"")</f>
        <v>Tecnologia em Petróleo&amp;Gás</v>
      </c>
      <c r="G78" s="461"/>
      <c r="H78" s="461"/>
      <c r="I78" s="461"/>
      <c r="J78" s="462"/>
      <c r="K78" s="25" t="s">
        <v>75</v>
      </c>
      <c r="L78" s="463">
        <f>IF('[1]p13'!$J$149&lt;&gt;0,'[1]p13'!$J$149,"")</f>
        <v>38991</v>
      </c>
      <c r="M78" s="464"/>
      <c r="N78" s="25" t="s">
        <v>76</v>
      </c>
      <c r="O78" s="463">
        <f>IF('[1]p13'!$K$149&lt;&gt;0,'[1]p13'!$K$149,"")</f>
      </c>
      <c r="P78" s="464"/>
      <c r="Q78" s="467"/>
      <c r="R78" s="467"/>
    </row>
    <row r="79" spans="1:18" ht="12.75">
      <c r="A79" s="372" t="s">
        <v>234</v>
      </c>
      <c r="B79" s="373"/>
      <c r="C79" s="373"/>
      <c r="D79" s="457">
        <f>'[1]p13'!$A$151</f>
        <v>0</v>
      </c>
      <c r="E79" s="458"/>
      <c r="F79" s="372" t="s">
        <v>238</v>
      </c>
      <c r="G79" s="373"/>
      <c r="H79" s="457">
        <f>'[1]p13'!$D$151</f>
        <v>0</v>
      </c>
      <c r="I79" s="458"/>
      <c r="J79" s="372" t="s">
        <v>236</v>
      </c>
      <c r="K79" s="373"/>
      <c r="L79" s="457">
        <f>'[1]p13'!$G$151</f>
        <v>0</v>
      </c>
      <c r="M79" s="458"/>
      <c r="N79" s="110" t="s">
        <v>237</v>
      </c>
      <c r="O79" s="457">
        <f>'[1]p13'!$J$151</f>
        <v>0</v>
      </c>
      <c r="P79" s="458"/>
      <c r="Q79" s="467"/>
      <c r="R79" s="467"/>
    </row>
    <row r="80" spans="1:18" ht="12.75">
      <c r="A80" s="376"/>
      <c r="B80" s="376"/>
      <c r="C80" s="376"/>
      <c r="D80" s="376"/>
      <c r="E80" s="376"/>
      <c r="F80" s="376"/>
      <c r="G80" s="376"/>
      <c r="H80" s="376"/>
      <c r="I80" s="376"/>
      <c r="J80" s="376"/>
      <c r="K80" s="376"/>
      <c r="L80" s="376"/>
      <c r="M80" s="376"/>
      <c r="N80" s="376"/>
      <c r="O80" s="376"/>
      <c r="P80" s="376"/>
      <c r="Q80" s="467"/>
      <c r="R80" s="467"/>
    </row>
    <row r="81" spans="1:19" s="46" customFormat="1" ht="11.25" customHeight="1">
      <c r="A81" s="372" t="str">
        <f>T('[1]p14'!$C$13:$G$13)</f>
        <v>Francisco Júlio Sobreira de A. Corrêa</v>
      </c>
      <c r="B81" s="373"/>
      <c r="C81" s="373"/>
      <c r="D81" s="373"/>
      <c r="E81" s="377"/>
      <c r="F81" s="448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467"/>
      <c r="R81" s="467"/>
      <c r="S81" s="39"/>
    </row>
    <row r="82" spans="1:18" s="3" customFormat="1" ht="13.5" customHeight="1">
      <c r="A82" s="25" t="s">
        <v>77</v>
      </c>
      <c r="B82" s="374" t="str">
        <f>IF('[1]p14'!$A$140&lt;&gt;0,'[1]p14'!$A$140,"")</f>
        <v>Existência e Multiplicidade de Soluções de Problemas Elípticos Não-Locais, Singulares e Descontínuos</v>
      </c>
      <c r="C82" s="374"/>
      <c r="D82" s="374"/>
      <c r="E82" s="374"/>
      <c r="F82" s="374"/>
      <c r="G82" s="374"/>
      <c r="H82" s="374"/>
      <c r="I82" s="375"/>
      <c r="J82" s="372" t="s">
        <v>232</v>
      </c>
      <c r="K82" s="373"/>
      <c r="L82" s="109" t="str">
        <f>IF('[1]p14'!$I$140&lt;&gt;0,'[1]p14'!$I$140,"")</f>
        <v>CNPq</v>
      </c>
      <c r="M82" s="61" t="s">
        <v>231</v>
      </c>
      <c r="N82" s="465" t="str">
        <f>IF('[1]p14'!$K$140&lt;&gt;0,'[1]p14'!$K$140,"")</f>
        <v>Em andamento</v>
      </c>
      <c r="O82" s="465"/>
      <c r="P82" s="466"/>
      <c r="Q82" s="467"/>
      <c r="R82" s="467"/>
    </row>
    <row r="83" spans="1:18" s="3" customFormat="1" ht="13.5" customHeight="1">
      <c r="A83" s="25" t="s">
        <v>88</v>
      </c>
      <c r="B83" s="451" t="str">
        <f>IF('[1]p14'!$H$142&lt;&gt;0,'[1]p14'!$H$142,"")</f>
        <v>Coordenador</v>
      </c>
      <c r="C83" s="452"/>
      <c r="D83" s="459" t="s">
        <v>233</v>
      </c>
      <c r="E83" s="460"/>
      <c r="F83" s="461" t="str">
        <f>IF('[1]p14'!$A$142&lt;&gt;0,'[1]p14'!$A$142,"")</f>
        <v>Equações Diferenciais Parciais Elípticas</v>
      </c>
      <c r="G83" s="461"/>
      <c r="H83" s="461"/>
      <c r="I83" s="461"/>
      <c r="J83" s="462"/>
      <c r="K83" s="25" t="s">
        <v>75</v>
      </c>
      <c r="L83" s="463">
        <f>IF('[1]p14'!$J$142&lt;&gt;0,'[1]p14'!$J$142,"")</f>
        <v>39372</v>
      </c>
      <c r="M83" s="464"/>
      <c r="N83" s="25" t="s">
        <v>76</v>
      </c>
      <c r="O83" s="463">
        <f>IF('[1]p14'!$K$142&lt;&gt;0,'[1]p14'!$K$142,"")</f>
      </c>
      <c r="P83" s="464"/>
      <c r="Q83" s="467"/>
      <c r="R83" s="467"/>
    </row>
    <row r="84" spans="1:18" ht="12.75">
      <c r="A84" s="372" t="s">
        <v>234</v>
      </c>
      <c r="B84" s="373"/>
      <c r="C84" s="373"/>
      <c r="D84" s="457">
        <f>'[1]p14'!$A$144</f>
        <v>0</v>
      </c>
      <c r="E84" s="458"/>
      <c r="F84" s="372" t="s">
        <v>235</v>
      </c>
      <c r="G84" s="373"/>
      <c r="H84" s="457">
        <f>'[1]p14'!$D$144</f>
        <v>0</v>
      </c>
      <c r="I84" s="458"/>
      <c r="J84" s="372" t="s">
        <v>236</v>
      </c>
      <c r="K84" s="373"/>
      <c r="L84" s="457">
        <f>'[1]p14'!$G$144</f>
        <v>0</v>
      </c>
      <c r="M84" s="458"/>
      <c r="N84" s="110" t="s">
        <v>237</v>
      </c>
      <c r="O84" s="457">
        <f>'[1]p14'!$J$144</f>
        <v>0</v>
      </c>
      <c r="P84" s="458"/>
      <c r="Q84" s="467"/>
      <c r="R84" s="467"/>
    </row>
    <row r="85" spans="1:18" ht="12.75">
      <c r="A85" s="376"/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  <c r="M85" s="376"/>
      <c r="N85" s="376"/>
      <c r="O85" s="376"/>
      <c r="P85" s="376"/>
      <c r="Q85" s="467"/>
      <c r="R85" s="467"/>
    </row>
    <row r="86" spans="1:19" s="46" customFormat="1" ht="11.25" customHeight="1">
      <c r="A86" s="372" t="str">
        <f>T('[1]p16'!$C$13:$G$13)</f>
        <v>Henrique Fernandes de Lima</v>
      </c>
      <c r="B86" s="373"/>
      <c r="C86" s="373"/>
      <c r="D86" s="373"/>
      <c r="E86" s="377"/>
      <c r="F86" s="448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467"/>
      <c r="R86" s="467"/>
      <c r="S86" s="39"/>
    </row>
    <row r="87" spans="1:18" s="3" customFormat="1" ht="13.5" customHeight="1">
      <c r="A87" s="25" t="s">
        <v>77</v>
      </c>
      <c r="B87" s="374" t="str">
        <f>IF('[1]p16'!$A$140&lt;&gt;0,'[1]p16'!$A$140,"")</f>
        <v>Classificaçao de Hipersuperficies em Variedades Riemannianas</v>
      </c>
      <c r="C87" s="374"/>
      <c r="D87" s="374"/>
      <c r="E87" s="374"/>
      <c r="F87" s="374"/>
      <c r="G87" s="374"/>
      <c r="H87" s="374"/>
      <c r="I87" s="375"/>
      <c r="J87" s="372" t="s">
        <v>232</v>
      </c>
      <c r="K87" s="373"/>
      <c r="L87" s="109">
        <f>IF('[1]p16'!$I$140&lt;&gt;0,'[1]p16'!$I$140,"")</f>
      </c>
      <c r="M87" s="61" t="s">
        <v>231</v>
      </c>
      <c r="N87" s="465" t="str">
        <f>IF('[1]p16'!$K$140&lt;&gt;0,'[1]p16'!$K$140,"")</f>
        <v>Concluído</v>
      </c>
      <c r="O87" s="465"/>
      <c r="P87" s="466"/>
      <c r="Q87" s="467"/>
      <c r="R87" s="467"/>
    </row>
    <row r="88" spans="1:18" s="3" customFormat="1" ht="13.5" customHeight="1">
      <c r="A88" s="25" t="s">
        <v>88</v>
      </c>
      <c r="B88" s="451" t="str">
        <f>IF('[1]p16'!$H$142&lt;&gt;0,'[1]p16'!$H$142,"")</f>
        <v>Coordenador</v>
      </c>
      <c r="C88" s="452"/>
      <c r="D88" s="459" t="s">
        <v>233</v>
      </c>
      <c r="E88" s="460"/>
      <c r="F88" s="461" t="str">
        <f>IF('[1]p16'!$A$142&lt;&gt;0,'[1]p16'!$A$142,"")</f>
        <v>Geometria Diferencial</v>
      </c>
      <c r="G88" s="461"/>
      <c r="H88" s="461"/>
      <c r="I88" s="461"/>
      <c r="J88" s="462"/>
      <c r="K88" s="25" t="s">
        <v>75</v>
      </c>
      <c r="L88" s="463">
        <f>IF('[1]p16'!$J$142&lt;&gt;0,'[1]p16'!$J$142,"")</f>
        <v>39167</v>
      </c>
      <c r="M88" s="464"/>
      <c r="N88" s="25" t="s">
        <v>76</v>
      </c>
      <c r="O88" s="463">
        <f>IF('[1]p16'!$K$142&lt;&gt;0,'[1]p16'!$K$142,"")</f>
        <v>39722</v>
      </c>
      <c r="P88" s="464"/>
      <c r="Q88" s="467"/>
      <c r="R88" s="467"/>
    </row>
    <row r="89" spans="1:18" ht="12.75">
      <c r="A89" s="372" t="s">
        <v>234</v>
      </c>
      <c r="B89" s="373"/>
      <c r="C89" s="373"/>
      <c r="D89" s="457">
        <f>'[1]p16'!$A$144</f>
        <v>0</v>
      </c>
      <c r="E89" s="458"/>
      <c r="F89" s="372" t="s">
        <v>235</v>
      </c>
      <c r="G89" s="373"/>
      <c r="H89" s="457">
        <f>'[1]p16'!$D$144</f>
        <v>0</v>
      </c>
      <c r="I89" s="458"/>
      <c r="J89" s="372" t="s">
        <v>236</v>
      </c>
      <c r="K89" s="373"/>
      <c r="L89" s="457">
        <f>'[1]p16'!$G$144</f>
        <v>0</v>
      </c>
      <c r="M89" s="458"/>
      <c r="N89" s="110" t="s">
        <v>237</v>
      </c>
      <c r="O89" s="457">
        <f>'[1]p16'!$J$144</f>
        <v>0</v>
      </c>
      <c r="P89" s="458"/>
      <c r="Q89" s="467"/>
      <c r="R89" s="467"/>
    </row>
    <row r="90" spans="1:18" ht="12.75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467"/>
      <c r="R90" s="467"/>
    </row>
    <row r="91" spans="1:18" s="3" customFormat="1" ht="13.5" customHeight="1">
      <c r="A91" s="25" t="s">
        <v>77</v>
      </c>
      <c r="B91" s="374" t="str">
        <f>IF('[1]p16'!$A$147&lt;&gt;0,'[1]p16'!$A$147,"")</f>
        <v>Classificação de Hipersuperficies em Variedades de Lorentz</v>
      </c>
      <c r="C91" s="374"/>
      <c r="D91" s="374"/>
      <c r="E91" s="374"/>
      <c r="F91" s="374"/>
      <c r="G91" s="374"/>
      <c r="H91" s="374"/>
      <c r="I91" s="375"/>
      <c r="J91" s="372" t="s">
        <v>232</v>
      </c>
      <c r="K91" s="373"/>
      <c r="L91" s="109">
        <f>IF('[1]p16'!$I$147&lt;&gt;0,'[1]p16'!$I$147,"")</f>
      </c>
      <c r="M91" s="61" t="s">
        <v>231</v>
      </c>
      <c r="N91" s="465" t="str">
        <f>IF('[1]p16'!$K$147&lt;&gt;0,'[1]p16'!$K$147,"")</f>
        <v>Em andamento</v>
      </c>
      <c r="O91" s="465"/>
      <c r="P91" s="466"/>
      <c r="Q91" s="467"/>
      <c r="R91" s="467"/>
    </row>
    <row r="92" spans="1:18" s="3" customFormat="1" ht="13.5" customHeight="1">
      <c r="A92" s="25" t="s">
        <v>88</v>
      </c>
      <c r="B92" s="451" t="str">
        <f>IF('[1]p16'!$H$149&lt;&gt;0,'[1]p16'!$H$149,"")</f>
        <v>Participante</v>
      </c>
      <c r="C92" s="452"/>
      <c r="D92" s="459" t="s">
        <v>233</v>
      </c>
      <c r="E92" s="460"/>
      <c r="F92" s="461" t="str">
        <f>IF('[1]p16'!$A$149&lt;&gt;0,'[1]p16'!$A$149,"")</f>
        <v>Geometria Diferencial</v>
      </c>
      <c r="G92" s="461"/>
      <c r="H92" s="461"/>
      <c r="I92" s="461"/>
      <c r="J92" s="462"/>
      <c r="K92" s="25" t="s">
        <v>75</v>
      </c>
      <c r="L92" s="463">
        <f>IF('[1]p16'!$J$149&lt;&gt;0,'[1]p16'!$J$149,"")</f>
        <v>39692</v>
      </c>
      <c r="M92" s="464"/>
      <c r="N92" s="25" t="s">
        <v>76</v>
      </c>
      <c r="O92" s="463">
        <f>IF('[1]p16'!$K$149&lt;&gt;0,'[1]p16'!$K$149,"")</f>
      </c>
      <c r="P92" s="464"/>
      <c r="Q92" s="467"/>
      <c r="R92" s="467"/>
    </row>
    <row r="93" spans="1:18" ht="12.75">
      <c r="A93" s="372" t="s">
        <v>234</v>
      </c>
      <c r="B93" s="373"/>
      <c r="C93" s="373"/>
      <c r="D93" s="457">
        <f>'[1]p16'!$A$151</f>
        <v>0</v>
      </c>
      <c r="E93" s="458"/>
      <c r="F93" s="372" t="s">
        <v>238</v>
      </c>
      <c r="G93" s="373"/>
      <c r="H93" s="457">
        <f>'[1]p16'!$D$151</f>
        <v>0</v>
      </c>
      <c r="I93" s="458"/>
      <c r="J93" s="372" t="s">
        <v>236</v>
      </c>
      <c r="K93" s="373"/>
      <c r="L93" s="457">
        <f>'[1]p16'!$G$151</f>
        <v>0</v>
      </c>
      <c r="M93" s="458"/>
      <c r="N93" s="110" t="s">
        <v>237</v>
      </c>
      <c r="O93" s="457">
        <f>'[1]p16'!$J$151</f>
        <v>0</v>
      </c>
      <c r="P93" s="458"/>
      <c r="Q93" s="467"/>
      <c r="R93" s="467"/>
    </row>
    <row r="94" spans="1:18" ht="12.75">
      <c r="A94" s="376"/>
      <c r="B94" s="376"/>
      <c r="C94" s="376"/>
      <c r="D94" s="376"/>
      <c r="E94" s="376"/>
      <c r="F94" s="376"/>
      <c r="G94" s="376"/>
      <c r="H94" s="376"/>
      <c r="I94" s="376"/>
      <c r="J94" s="376"/>
      <c r="K94" s="376"/>
      <c r="L94" s="376"/>
      <c r="M94" s="376"/>
      <c r="N94" s="376"/>
      <c r="O94" s="376"/>
      <c r="P94" s="376"/>
      <c r="Q94" s="467"/>
      <c r="R94" s="467"/>
    </row>
    <row r="95" spans="1:18" s="3" customFormat="1" ht="13.5" customHeight="1">
      <c r="A95" s="25" t="s">
        <v>77</v>
      </c>
      <c r="B95" s="374" t="str">
        <f>IF('[1]p16'!$A$154&lt;&gt;0,'[1]p16'!$A$154,"")</f>
        <v>Propriedades das Curvaturas de Ordem Superior de Hipersuperfícies Tipo-Espaço</v>
      </c>
      <c r="C95" s="374"/>
      <c r="D95" s="374"/>
      <c r="E95" s="374"/>
      <c r="F95" s="374"/>
      <c r="G95" s="374"/>
      <c r="H95" s="374"/>
      <c r="I95" s="375"/>
      <c r="J95" s="372" t="s">
        <v>232</v>
      </c>
      <c r="K95" s="373"/>
      <c r="L95" s="109" t="str">
        <f>IF('[1]p16'!$I$154&lt;&gt;0,'[1]p16'!$I$154,"")</f>
        <v>FAPESQ</v>
      </c>
      <c r="M95" s="61" t="s">
        <v>231</v>
      </c>
      <c r="N95" s="465" t="str">
        <f>IF('[1]p16'!$K$154&lt;&gt;0,'[1]p16'!$K$154,"")</f>
        <v>Em andamento</v>
      </c>
      <c r="O95" s="465"/>
      <c r="P95" s="466"/>
      <c r="Q95" s="467"/>
      <c r="R95" s="467"/>
    </row>
    <row r="96" spans="1:18" s="3" customFormat="1" ht="13.5" customHeight="1">
      <c r="A96" s="25" t="s">
        <v>88</v>
      </c>
      <c r="B96" s="451" t="str">
        <f>IF('[1]p16'!$H$156&lt;&gt;0,'[1]p16'!$H$156,"")</f>
        <v>Coordenador</v>
      </c>
      <c r="C96" s="452"/>
      <c r="D96" s="459" t="s">
        <v>233</v>
      </c>
      <c r="E96" s="460"/>
      <c r="F96" s="461" t="str">
        <f>IF('[1]p16'!$A$156&lt;&gt;0,'[1]p16'!$A$156,"")</f>
        <v>Geometria Diferencial</v>
      </c>
      <c r="G96" s="461"/>
      <c r="H96" s="461"/>
      <c r="I96" s="461"/>
      <c r="J96" s="462"/>
      <c r="K96" s="25" t="s">
        <v>75</v>
      </c>
      <c r="L96" s="463">
        <f>IF('[1]p16'!$J$156&lt;&gt;0,'[1]p16'!$J$156,"")</f>
        <v>39630</v>
      </c>
      <c r="M96" s="464"/>
      <c r="N96" s="25" t="s">
        <v>76</v>
      </c>
      <c r="O96" s="463">
        <f>IF('[1]p16'!$K$156&lt;&gt;0,'[1]p16'!$K$156,"")</f>
      </c>
      <c r="P96" s="464"/>
      <c r="Q96" s="467"/>
      <c r="R96" s="467"/>
    </row>
    <row r="97" spans="1:18" ht="12.75">
      <c r="A97" s="372" t="s">
        <v>234</v>
      </c>
      <c r="B97" s="373"/>
      <c r="C97" s="373"/>
      <c r="D97" s="457">
        <f>'[1]p16'!$A$158</f>
        <v>17000</v>
      </c>
      <c r="E97" s="458"/>
      <c r="F97" s="372" t="s">
        <v>238</v>
      </c>
      <c r="G97" s="373"/>
      <c r="H97" s="457">
        <f>'[1]p16'!$D$158</f>
        <v>0</v>
      </c>
      <c r="I97" s="458"/>
      <c r="J97" s="372" t="s">
        <v>236</v>
      </c>
      <c r="K97" s="373"/>
      <c r="L97" s="457">
        <f>'[1]p16'!$G$158</f>
        <v>4000</v>
      </c>
      <c r="M97" s="458"/>
      <c r="N97" s="110" t="s">
        <v>237</v>
      </c>
      <c r="O97" s="457">
        <f>'[1]p16'!$J$158</f>
        <v>13000</v>
      </c>
      <c r="P97" s="458"/>
      <c r="Q97" s="467"/>
      <c r="R97" s="467"/>
    </row>
    <row r="98" spans="1:18" ht="12.75">
      <c r="A98" s="376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6"/>
      <c r="Q98" s="467"/>
      <c r="R98" s="467"/>
    </row>
    <row r="99" spans="1:19" s="46" customFormat="1" ht="11.25" customHeight="1">
      <c r="A99" s="372" t="str">
        <f>T('[1]p20'!$C$13:$G$13)</f>
        <v>José de Arimatéia Fernandes</v>
      </c>
      <c r="B99" s="373"/>
      <c r="C99" s="373"/>
      <c r="D99" s="373"/>
      <c r="E99" s="377"/>
      <c r="F99" s="448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467"/>
      <c r="R99" s="467"/>
      <c r="S99" s="39"/>
    </row>
    <row r="100" spans="1:18" s="3" customFormat="1" ht="13.5" customHeight="1">
      <c r="A100" s="25" t="s">
        <v>77</v>
      </c>
      <c r="B100" s="374" t="str">
        <f>IF('[1]p20'!$A$147&lt;&gt;0,'[1]p20'!$A$147,"")</f>
        <v>Equações Dif.  Aplicadas e Álgebra com Identidades Polinomiais (Casadinho, Proc.620025/2006-9)</v>
      </c>
      <c r="C100" s="374"/>
      <c r="D100" s="374"/>
      <c r="E100" s="374"/>
      <c r="F100" s="374"/>
      <c r="G100" s="374"/>
      <c r="H100" s="374"/>
      <c r="I100" s="375"/>
      <c r="J100" s="372" t="s">
        <v>232</v>
      </c>
      <c r="K100" s="373"/>
      <c r="L100" s="109" t="str">
        <f>IF('[1]p20'!$I$147&lt;&gt;0,'[1]p20'!$I$147,"")</f>
        <v>CNPq</v>
      </c>
      <c r="M100" s="61" t="s">
        <v>231</v>
      </c>
      <c r="N100" s="465" t="str">
        <f>IF('[1]p20'!$K$147&lt;&gt;0,'[1]p20'!$K$147,"")</f>
        <v>Em andamento</v>
      </c>
      <c r="O100" s="465"/>
      <c r="P100" s="466"/>
      <c r="Q100" s="467"/>
      <c r="R100" s="467"/>
    </row>
    <row r="101" spans="1:18" s="3" customFormat="1" ht="13.5" customHeight="1">
      <c r="A101" s="25" t="s">
        <v>88</v>
      </c>
      <c r="B101" s="451" t="str">
        <f>IF('[1]p20'!$H$149&lt;&gt;0,'[1]p20'!$H$149,"")</f>
        <v>Participante</v>
      </c>
      <c r="C101" s="452"/>
      <c r="D101" s="459" t="s">
        <v>233</v>
      </c>
      <c r="E101" s="460"/>
      <c r="F101" s="461" t="str">
        <f>IF('[1]p20'!$A$149&lt;&gt;0,'[1]p20'!$A$149,"")</f>
        <v>Matemática</v>
      </c>
      <c r="G101" s="461"/>
      <c r="H101" s="461"/>
      <c r="I101" s="461"/>
      <c r="J101" s="462"/>
      <c r="K101" s="25" t="s">
        <v>75</v>
      </c>
      <c r="L101" s="463">
        <f>IF('[1]p20'!$J$149&lt;&gt;0,'[1]p20'!$J$149,"")</f>
        <v>39144</v>
      </c>
      <c r="M101" s="464"/>
      <c r="N101" s="25" t="s">
        <v>76</v>
      </c>
      <c r="O101" s="463">
        <f>IF('[1]p20'!$K$149&lt;&gt;0,'[1]p20'!$K$149,"")</f>
        <v>39874</v>
      </c>
      <c r="P101" s="464"/>
      <c r="Q101" s="467"/>
      <c r="R101" s="467"/>
    </row>
    <row r="102" spans="1:18" ht="12.75">
      <c r="A102" s="372" t="s">
        <v>234</v>
      </c>
      <c r="B102" s="373"/>
      <c r="C102" s="373"/>
      <c r="D102" s="457">
        <f>'[1]p20'!$A$151</f>
        <v>0</v>
      </c>
      <c r="E102" s="458"/>
      <c r="F102" s="372" t="s">
        <v>238</v>
      </c>
      <c r="G102" s="373"/>
      <c r="H102" s="457">
        <f>'[1]p20'!$D$151</f>
        <v>0</v>
      </c>
      <c r="I102" s="458"/>
      <c r="J102" s="372" t="s">
        <v>236</v>
      </c>
      <c r="K102" s="373"/>
      <c r="L102" s="457">
        <f>'[1]p20'!$G$151</f>
        <v>0</v>
      </c>
      <c r="M102" s="458"/>
      <c r="N102" s="110" t="s">
        <v>237</v>
      </c>
      <c r="O102" s="457">
        <f>'[1]p20'!$J$151</f>
        <v>0</v>
      </c>
      <c r="P102" s="458"/>
      <c r="Q102" s="467"/>
      <c r="R102" s="467"/>
    </row>
    <row r="103" spans="1:18" ht="12.75">
      <c r="A103" s="376"/>
      <c r="B103" s="376"/>
      <c r="C103" s="376"/>
      <c r="D103" s="376"/>
      <c r="E103" s="376"/>
      <c r="F103" s="376"/>
      <c r="G103" s="376"/>
      <c r="H103" s="376"/>
      <c r="I103" s="376"/>
      <c r="J103" s="376"/>
      <c r="K103" s="376"/>
      <c r="L103" s="376"/>
      <c r="M103" s="376"/>
      <c r="N103" s="376"/>
      <c r="O103" s="376"/>
      <c r="P103" s="376"/>
      <c r="Q103" s="467"/>
      <c r="R103" s="467"/>
    </row>
    <row r="104" spans="1:18" s="3" customFormat="1" ht="13.5" customHeight="1">
      <c r="A104" s="25" t="s">
        <v>77</v>
      </c>
      <c r="B104" s="374" t="str">
        <f>IF('[1]p20'!$A$154&lt;&gt;0,'[1]p20'!$A$154,"")</f>
        <v>Projeto Universal CNPq (Coord. Prof. Daniel)</v>
      </c>
      <c r="C104" s="374"/>
      <c r="D104" s="374"/>
      <c r="E104" s="374"/>
      <c r="F104" s="374"/>
      <c r="G104" s="374"/>
      <c r="H104" s="374"/>
      <c r="I104" s="375"/>
      <c r="J104" s="372" t="s">
        <v>232</v>
      </c>
      <c r="K104" s="373"/>
      <c r="L104" s="109" t="str">
        <f>IF('[1]p20'!$I$154&lt;&gt;0,'[1]p20'!$I$154,"")</f>
        <v>CNPq</v>
      </c>
      <c r="M104" s="61" t="s">
        <v>231</v>
      </c>
      <c r="N104" s="465" t="str">
        <f>IF('[1]p20'!$K$154&lt;&gt;0,'[1]p20'!$K$154,"")</f>
        <v>Em andamento</v>
      </c>
      <c r="O104" s="465"/>
      <c r="P104" s="466"/>
      <c r="Q104" s="467"/>
      <c r="R104" s="467"/>
    </row>
    <row r="105" spans="1:18" s="3" customFormat="1" ht="13.5" customHeight="1">
      <c r="A105" s="25" t="s">
        <v>88</v>
      </c>
      <c r="B105" s="451" t="str">
        <f>IF('[1]p20'!$H$156&lt;&gt;0,'[1]p20'!$H$156,"")</f>
        <v>Participante</v>
      </c>
      <c r="C105" s="452"/>
      <c r="D105" s="459" t="s">
        <v>233</v>
      </c>
      <c r="E105" s="460"/>
      <c r="F105" s="461" t="str">
        <f>IF('[1]p20'!$A$156&lt;&gt;0,'[1]p20'!$A$156,"")</f>
        <v>Análise/EDP</v>
      </c>
      <c r="G105" s="461"/>
      <c r="H105" s="461"/>
      <c r="I105" s="461"/>
      <c r="J105" s="462"/>
      <c r="K105" s="25" t="s">
        <v>75</v>
      </c>
      <c r="L105" s="463">
        <f>IF('[1]p20'!$J$156&lt;&gt;0,'[1]p20'!$J$156,"")</f>
        <v>39114</v>
      </c>
      <c r="M105" s="464"/>
      <c r="N105" s="25" t="s">
        <v>76</v>
      </c>
      <c r="O105" s="463">
        <f>IF('[1]p20'!$K$156&lt;&gt;0,'[1]p20'!$K$156,"")</f>
        <v>39844</v>
      </c>
      <c r="P105" s="464"/>
      <c r="Q105" s="467"/>
      <c r="R105" s="467"/>
    </row>
    <row r="106" spans="1:18" ht="12.75">
      <c r="A106" s="372" t="s">
        <v>234</v>
      </c>
      <c r="B106" s="373"/>
      <c r="C106" s="373"/>
      <c r="D106" s="457">
        <f>'[1]p20'!$A$158</f>
        <v>0</v>
      </c>
      <c r="E106" s="458"/>
      <c r="F106" s="372" t="s">
        <v>238</v>
      </c>
      <c r="G106" s="373"/>
      <c r="H106" s="457">
        <f>'[1]p20'!$D$158</f>
        <v>0</v>
      </c>
      <c r="I106" s="458"/>
      <c r="J106" s="372" t="s">
        <v>236</v>
      </c>
      <c r="K106" s="373"/>
      <c r="L106" s="457">
        <f>'[1]p20'!$G$158</f>
        <v>0</v>
      </c>
      <c r="M106" s="458"/>
      <c r="N106" s="110" t="s">
        <v>237</v>
      </c>
      <c r="O106" s="457">
        <f>'[1]p20'!$J$158</f>
        <v>0</v>
      </c>
      <c r="P106" s="458"/>
      <c r="Q106" s="467"/>
      <c r="R106" s="467"/>
    </row>
    <row r="107" spans="1:18" ht="12.75">
      <c r="A107" s="376"/>
      <c r="B107" s="376"/>
      <c r="C107" s="376"/>
      <c r="D107" s="376"/>
      <c r="E107" s="376"/>
      <c r="F107" s="376"/>
      <c r="G107" s="376"/>
      <c r="H107" s="376"/>
      <c r="I107" s="376"/>
      <c r="J107" s="376"/>
      <c r="K107" s="376"/>
      <c r="L107" s="376"/>
      <c r="M107" s="376"/>
      <c r="N107" s="376"/>
      <c r="O107" s="376"/>
      <c r="P107" s="376"/>
      <c r="Q107" s="467"/>
      <c r="R107" s="467"/>
    </row>
    <row r="108" spans="1:19" s="46" customFormat="1" ht="11.25" customHeight="1">
      <c r="A108" s="372" t="str">
        <f>T('[1]p21'!$C$13:$G$13)</f>
        <v>Joseilson Raimundo de Lima</v>
      </c>
      <c r="B108" s="373"/>
      <c r="C108" s="373"/>
      <c r="D108" s="373"/>
      <c r="E108" s="377"/>
      <c r="F108" s="448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467"/>
      <c r="R108" s="467"/>
      <c r="S108" s="39"/>
    </row>
    <row r="109" spans="1:18" s="3" customFormat="1" ht="13.5" customHeight="1">
      <c r="A109" s="25" t="s">
        <v>77</v>
      </c>
      <c r="B109" s="374" t="str">
        <f>IF('[1]p21'!$A$140&lt;&gt;0,'[1]p21'!$A$140,"")</f>
        <v>Compact spacelike Hypersufaces with constant mean curvature in the anti-De Sitter space</v>
      </c>
      <c r="C109" s="374"/>
      <c r="D109" s="374"/>
      <c r="E109" s="374"/>
      <c r="F109" s="374"/>
      <c r="G109" s="374"/>
      <c r="H109" s="374"/>
      <c r="I109" s="375"/>
      <c r="J109" s="372" t="s">
        <v>232</v>
      </c>
      <c r="K109" s="373"/>
      <c r="L109" s="109" t="str">
        <f>IF('[1]p21'!$I$140&lt;&gt;0,'[1]p21'!$I$140,"")</f>
        <v>Não há</v>
      </c>
      <c r="M109" s="61" t="s">
        <v>231</v>
      </c>
      <c r="N109" s="465" t="str">
        <f>IF('[1]p21'!$K$140&lt;&gt;0,'[1]p21'!$K$140,"")</f>
        <v>Em andamento</v>
      </c>
      <c r="O109" s="465"/>
      <c r="P109" s="466"/>
      <c r="Q109" s="467"/>
      <c r="R109" s="467"/>
    </row>
    <row r="110" spans="1:18" s="3" customFormat="1" ht="13.5" customHeight="1">
      <c r="A110" s="25" t="s">
        <v>88</v>
      </c>
      <c r="B110" s="451" t="str">
        <f>IF('[1]p21'!$H$142&lt;&gt;0,'[1]p21'!$H$142,"")</f>
        <v>Participante</v>
      </c>
      <c r="C110" s="452"/>
      <c r="D110" s="459" t="s">
        <v>233</v>
      </c>
      <c r="E110" s="460"/>
      <c r="F110" s="461" t="str">
        <f>IF('[1]p21'!$A$142&lt;&gt;0,'[1]p21'!$A$142,"")</f>
        <v>Geometria Semi-Riemanniana</v>
      </c>
      <c r="G110" s="461"/>
      <c r="H110" s="461"/>
      <c r="I110" s="461"/>
      <c r="J110" s="462"/>
      <c r="K110" s="25" t="s">
        <v>75</v>
      </c>
      <c r="L110" s="463">
        <f>IF('[1]p21'!$J$142&lt;&gt;0,'[1]p21'!$J$142,"")</f>
        <v>39508</v>
      </c>
      <c r="M110" s="464"/>
      <c r="N110" s="25" t="s">
        <v>76</v>
      </c>
      <c r="O110" s="463">
        <f>IF('[1]p21'!$K$142&lt;&gt;0,'[1]p21'!$K$142,"")</f>
      </c>
      <c r="P110" s="464"/>
      <c r="Q110" s="467"/>
      <c r="R110" s="467"/>
    </row>
    <row r="111" spans="1:18" ht="12.75">
      <c r="A111" s="372" t="s">
        <v>234</v>
      </c>
      <c r="B111" s="373"/>
      <c r="C111" s="373"/>
      <c r="D111" s="457">
        <f>'[1]p21'!$A$144</f>
        <v>0</v>
      </c>
      <c r="E111" s="458"/>
      <c r="F111" s="372" t="s">
        <v>235</v>
      </c>
      <c r="G111" s="373"/>
      <c r="H111" s="457">
        <f>'[1]p21'!$D$144</f>
        <v>0</v>
      </c>
      <c r="I111" s="458"/>
      <c r="J111" s="372" t="s">
        <v>236</v>
      </c>
      <c r="K111" s="373"/>
      <c r="L111" s="457">
        <f>'[1]p21'!$G$144</f>
        <v>0</v>
      </c>
      <c r="M111" s="458"/>
      <c r="N111" s="110" t="s">
        <v>237</v>
      </c>
      <c r="O111" s="457">
        <f>'[1]p21'!$J$144</f>
        <v>0</v>
      </c>
      <c r="P111" s="458"/>
      <c r="Q111" s="467"/>
      <c r="R111" s="467"/>
    </row>
    <row r="112" spans="1:18" ht="12.75">
      <c r="A112" s="376"/>
      <c r="B112" s="376"/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467"/>
      <c r="R112" s="467"/>
    </row>
    <row r="113" spans="1:19" s="46" customFormat="1" ht="11.25" customHeight="1">
      <c r="A113" s="372" t="str">
        <f>T('[1]p26'!$C$13:$G$13)</f>
        <v>Marco Aurélio Soares Souto</v>
      </c>
      <c r="B113" s="373"/>
      <c r="C113" s="373"/>
      <c r="D113" s="373"/>
      <c r="E113" s="377"/>
      <c r="F113" s="448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467"/>
      <c r="R113" s="467"/>
      <c r="S113" s="39"/>
    </row>
    <row r="114" spans="1:18" s="3" customFormat="1" ht="13.5" customHeight="1">
      <c r="A114" s="25" t="s">
        <v>77</v>
      </c>
      <c r="B114" s="374" t="str">
        <f>IF('[1]p26'!$A$140&lt;&gt;0,'[1]p26'!$A$140,"")</f>
        <v>Equações Dif.  Aplicadas e Álgebra com Identidades Polinomiais (Casadinho, Proc.620025/2006-9)</v>
      </c>
      <c r="C114" s="374"/>
      <c r="D114" s="374"/>
      <c r="E114" s="374"/>
      <c r="F114" s="374"/>
      <c r="G114" s="374"/>
      <c r="H114" s="374"/>
      <c r="I114" s="375"/>
      <c r="J114" s="372" t="s">
        <v>232</v>
      </c>
      <c r="K114" s="373"/>
      <c r="L114" s="109" t="str">
        <f>IF('[1]p26'!$I$140&lt;&gt;0,'[1]p26'!$I$140,"")</f>
        <v>CNPq</v>
      </c>
      <c r="M114" s="61" t="s">
        <v>231</v>
      </c>
      <c r="N114" s="465" t="str">
        <f>IF('[1]p26'!$K$140&lt;&gt;0,'[1]p26'!$K$140,"")</f>
        <v>Em andamento</v>
      </c>
      <c r="O114" s="465"/>
      <c r="P114" s="466"/>
      <c r="Q114" s="467"/>
      <c r="R114" s="467"/>
    </row>
    <row r="115" spans="1:18" s="3" customFormat="1" ht="13.5" customHeight="1">
      <c r="A115" s="25" t="s">
        <v>88</v>
      </c>
      <c r="B115" s="451" t="str">
        <f>IF('[1]p26'!$H$142&lt;&gt;0,'[1]p26'!$H$142,"")</f>
        <v>Participante</v>
      </c>
      <c r="C115" s="452"/>
      <c r="D115" s="459" t="s">
        <v>233</v>
      </c>
      <c r="E115" s="460"/>
      <c r="F115" s="461" t="str">
        <f>IF('[1]p26'!$A$142&lt;&gt;0,'[1]p26'!$A$142,"")</f>
        <v>Matemática</v>
      </c>
      <c r="G115" s="461"/>
      <c r="H115" s="461"/>
      <c r="I115" s="461"/>
      <c r="J115" s="462"/>
      <c r="K115" s="25" t="s">
        <v>75</v>
      </c>
      <c r="L115" s="463">
        <f>IF('[1]p26'!$J$142&lt;&gt;0,'[1]p26'!$J$142,"")</f>
        <v>39116</v>
      </c>
      <c r="M115" s="464"/>
      <c r="N115" s="25" t="s">
        <v>76</v>
      </c>
      <c r="O115" s="463">
        <f>IF('[1]p26'!$K$142&lt;&gt;0,'[1]p26'!$K$142,"")</f>
        <v>39874</v>
      </c>
      <c r="P115" s="464"/>
      <c r="Q115" s="467"/>
      <c r="R115" s="467"/>
    </row>
    <row r="116" spans="1:18" ht="12.75">
      <c r="A116" s="372" t="s">
        <v>234</v>
      </c>
      <c r="B116" s="373"/>
      <c r="C116" s="373"/>
      <c r="D116" s="457">
        <f>'[1]p26'!$A$144</f>
        <v>0</v>
      </c>
      <c r="E116" s="458"/>
      <c r="F116" s="372" t="s">
        <v>235</v>
      </c>
      <c r="G116" s="373"/>
      <c r="H116" s="457">
        <f>'[1]p26'!$D$144</f>
        <v>0</v>
      </c>
      <c r="I116" s="458"/>
      <c r="J116" s="372" t="s">
        <v>236</v>
      </c>
      <c r="K116" s="373"/>
      <c r="L116" s="457">
        <f>'[1]p26'!$G$144</f>
        <v>0</v>
      </c>
      <c r="M116" s="458"/>
      <c r="N116" s="110" t="s">
        <v>237</v>
      </c>
      <c r="O116" s="457">
        <f>'[1]p26'!$J$144</f>
        <v>0</v>
      </c>
      <c r="P116" s="458"/>
      <c r="Q116" s="467"/>
      <c r="R116" s="467"/>
    </row>
    <row r="117" spans="1:18" ht="12.75">
      <c r="A117" s="376"/>
      <c r="B117" s="376"/>
      <c r="C117" s="376"/>
      <c r="D117" s="376"/>
      <c r="E117" s="376"/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467"/>
      <c r="R117" s="467"/>
    </row>
    <row r="118" spans="1:18" s="3" customFormat="1" ht="13.5" customHeight="1">
      <c r="A118" s="25" t="s">
        <v>77</v>
      </c>
      <c r="B118" s="374" t="str">
        <f>IF('[1]p26'!$A$147&lt;&gt;0,'[1]p26'!$A$147,"")</f>
        <v>Projeto Universal CNPq (Coord. Prof. Daniel): Proc No: </v>
      </c>
      <c r="C118" s="374"/>
      <c r="D118" s="374"/>
      <c r="E118" s="374"/>
      <c r="F118" s="374"/>
      <c r="G118" s="374"/>
      <c r="H118" s="374"/>
      <c r="I118" s="375"/>
      <c r="J118" s="372" t="s">
        <v>232</v>
      </c>
      <c r="K118" s="373"/>
      <c r="L118" s="109" t="str">
        <f>IF('[1]p26'!$I$147&lt;&gt;0,'[1]p26'!$I$147,"")</f>
        <v>CNPq</v>
      </c>
      <c r="M118" s="61" t="s">
        <v>231</v>
      </c>
      <c r="N118" s="465" t="str">
        <f>IF('[1]p26'!$K$147&lt;&gt;0,'[1]p26'!$K$147,"")</f>
        <v>Em andamento</v>
      </c>
      <c r="O118" s="465"/>
      <c r="P118" s="466"/>
      <c r="Q118" s="467"/>
      <c r="R118" s="467"/>
    </row>
    <row r="119" spans="1:18" s="3" customFormat="1" ht="13.5" customHeight="1">
      <c r="A119" s="25" t="s">
        <v>88</v>
      </c>
      <c r="B119" s="451" t="str">
        <f>IF('[1]p26'!$H$149&lt;&gt;0,'[1]p26'!$H$149,"")</f>
        <v>Participante</v>
      </c>
      <c r="C119" s="452"/>
      <c r="D119" s="459" t="s">
        <v>233</v>
      </c>
      <c r="E119" s="460"/>
      <c r="F119" s="461" t="str">
        <f>IF('[1]p26'!$A$149&lt;&gt;0,'[1]p26'!$A$149,"")</f>
        <v>Análise/EDP</v>
      </c>
      <c r="G119" s="461"/>
      <c r="H119" s="461"/>
      <c r="I119" s="461"/>
      <c r="J119" s="462"/>
      <c r="K119" s="25" t="s">
        <v>75</v>
      </c>
      <c r="L119" s="463">
        <f>IF('[1]p26'!$J$149&lt;&gt;0,'[1]p26'!$J$149,"")</f>
        <v>39114</v>
      </c>
      <c r="M119" s="464"/>
      <c r="N119" s="25" t="s">
        <v>76</v>
      </c>
      <c r="O119" s="463">
        <f>IF('[1]p26'!$K$149&lt;&gt;0,'[1]p26'!$K$149,"")</f>
        <v>39844</v>
      </c>
      <c r="P119" s="464"/>
      <c r="Q119" s="467"/>
      <c r="R119" s="467"/>
    </row>
    <row r="120" spans="1:18" ht="12.75">
      <c r="A120" s="372" t="s">
        <v>234</v>
      </c>
      <c r="B120" s="373"/>
      <c r="C120" s="373"/>
      <c r="D120" s="457">
        <f>'[1]p26'!$A$151</f>
        <v>0</v>
      </c>
      <c r="E120" s="458"/>
      <c r="F120" s="372" t="s">
        <v>238</v>
      </c>
      <c r="G120" s="373"/>
      <c r="H120" s="457">
        <f>'[1]p26'!$D$151</f>
        <v>0</v>
      </c>
      <c r="I120" s="458"/>
      <c r="J120" s="372" t="s">
        <v>236</v>
      </c>
      <c r="K120" s="373"/>
      <c r="L120" s="457">
        <f>'[1]p26'!$G$151</f>
        <v>0</v>
      </c>
      <c r="M120" s="458"/>
      <c r="N120" s="110" t="s">
        <v>237</v>
      </c>
      <c r="O120" s="457">
        <f>'[1]p26'!$J$151</f>
        <v>0</v>
      </c>
      <c r="P120" s="458"/>
      <c r="Q120" s="467"/>
      <c r="R120" s="467"/>
    </row>
    <row r="121" spans="1:18" ht="12.75">
      <c r="A121" s="376"/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467"/>
      <c r="R121" s="467"/>
    </row>
    <row r="122" spans="1:18" s="3" customFormat="1" ht="13.5" customHeight="1">
      <c r="A122" s="25" t="s">
        <v>77</v>
      </c>
      <c r="B122" s="374" t="str">
        <f>IF('[1]p26'!$A$154&lt;&gt;0,'[1]p26'!$A$154,"")</f>
        <v>Projeto PROCAD 024/2007 – Equipe Associada 2 - UFCG </v>
      </c>
      <c r="C122" s="374"/>
      <c r="D122" s="374"/>
      <c r="E122" s="374"/>
      <c r="F122" s="374"/>
      <c r="G122" s="374"/>
      <c r="H122" s="374"/>
      <c r="I122" s="375"/>
      <c r="J122" s="372" t="s">
        <v>232</v>
      </c>
      <c r="K122" s="373"/>
      <c r="L122" s="109" t="str">
        <f>IF('[1]p26'!$I$154&lt;&gt;0,'[1]p26'!$I$154,"")</f>
        <v>CAPES</v>
      </c>
      <c r="M122" s="61" t="s">
        <v>231</v>
      </c>
      <c r="N122" s="465" t="str">
        <f>IF('[1]p26'!$K$154&lt;&gt;0,'[1]p26'!$K$154,"")</f>
        <v>Em andamento</v>
      </c>
      <c r="O122" s="465"/>
      <c r="P122" s="466"/>
      <c r="Q122" s="467"/>
      <c r="R122" s="467"/>
    </row>
    <row r="123" spans="1:18" s="3" customFormat="1" ht="13.5" customHeight="1">
      <c r="A123" s="25" t="s">
        <v>88</v>
      </c>
      <c r="B123" s="451" t="str">
        <f>IF('[1]p26'!$H$156&lt;&gt;0,'[1]p26'!$H$156,"")</f>
        <v>Coordenador</v>
      </c>
      <c r="C123" s="452"/>
      <c r="D123" s="459" t="s">
        <v>233</v>
      </c>
      <c r="E123" s="460"/>
      <c r="F123" s="461" t="str">
        <f>IF('[1]p26'!$A$156&lt;&gt;0,'[1]p26'!$A$156,"")</f>
        <v>Equações Diferenciais Parciais</v>
      </c>
      <c r="G123" s="461"/>
      <c r="H123" s="461"/>
      <c r="I123" s="461"/>
      <c r="J123" s="462"/>
      <c r="K123" s="25" t="s">
        <v>75</v>
      </c>
      <c r="L123" s="463">
        <f>IF('[1]p26'!$J$156&lt;&gt;0,'[1]p26'!$J$156,"")</f>
        <v>39722</v>
      </c>
      <c r="M123" s="464"/>
      <c r="N123" s="25" t="s">
        <v>76</v>
      </c>
      <c r="O123" s="463">
        <f>IF('[1]p26'!$K$156&lt;&gt;0,'[1]p26'!$K$156,"")</f>
        <v>41191</v>
      </c>
      <c r="P123" s="464"/>
      <c r="Q123" s="467"/>
      <c r="R123" s="467"/>
    </row>
    <row r="124" spans="1:18" ht="12.75">
      <c r="A124" s="372" t="s">
        <v>234</v>
      </c>
      <c r="B124" s="373"/>
      <c r="C124" s="373"/>
      <c r="D124" s="457">
        <f>'[1]p26'!$A$158</f>
        <v>0</v>
      </c>
      <c r="E124" s="458"/>
      <c r="F124" s="372" t="s">
        <v>238</v>
      </c>
      <c r="G124" s="373"/>
      <c r="H124" s="457">
        <f>'[1]p26'!$D$158</f>
        <v>0</v>
      </c>
      <c r="I124" s="458"/>
      <c r="J124" s="372" t="s">
        <v>236</v>
      </c>
      <c r="K124" s="373"/>
      <c r="L124" s="457">
        <f>'[1]p26'!$G$158</f>
        <v>0</v>
      </c>
      <c r="M124" s="458"/>
      <c r="N124" s="110" t="s">
        <v>237</v>
      </c>
      <c r="O124" s="457">
        <f>'[1]p26'!$J$158</f>
        <v>0</v>
      </c>
      <c r="P124" s="458"/>
      <c r="Q124" s="467"/>
      <c r="R124" s="467"/>
    </row>
    <row r="125" spans="1:18" ht="12.75">
      <c r="A125" s="376"/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467"/>
      <c r="R125" s="467"/>
    </row>
    <row r="126" spans="1:19" s="46" customFormat="1" ht="11.25" customHeight="1">
      <c r="A126" s="372" t="str">
        <f>T('[1]p27'!$C$13:$G$13)</f>
        <v>Michelli Karinne Barros da Silva</v>
      </c>
      <c r="B126" s="373"/>
      <c r="C126" s="373"/>
      <c r="D126" s="373"/>
      <c r="E126" s="377"/>
      <c r="F126" s="448"/>
      <c r="G126" s="393"/>
      <c r="H126" s="393"/>
      <c r="I126" s="393"/>
      <c r="J126" s="393"/>
      <c r="K126" s="393"/>
      <c r="L126" s="393"/>
      <c r="M126" s="393"/>
      <c r="N126" s="393"/>
      <c r="O126" s="393"/>
      <c r="P126" s="393"/>
      <c r="Q126" s="467"/>
      <c r="R126" s="467"/>
      <c r="S126" s="39"/>
    </row>
    <row r="127" spans="1:18" s="3" customFormat="1" ht="13.5" customHeight="1">
      <c r="A127" s="25" t="s">
        <v>77</v>
      </c>
      <c r="B127" s="374" t="str">
        <f>IF('[1]p27'!$A$140&lt;&gt;0,'[1]p27'!$A$140,"")</f>
        <v>Diagnóstico de Influência em Modelos de Regressão de Contornos Elípticos</v>
      </c>
      <c r="C127" s="374"/>
      <c r="D127" s="374"/>
      <c r="E127" s="374"/>
      <c r="F127" s="374"/>
      <c r="G127" s="374"/>
      <c r="H127" s="374"/>
      <c r="I127" s="375"/>
      <c r="J127" s="372" t="s">
        <v>232</v>
      </c>
      <c r="K127" s="373"/>
      <c r="L127" s="109" t="str">
        <f>IF('[1]p27'!$I$140&lt;&gt;0,'[1]p27'!$I$140,"")</f>
        <v>CNPq</v>
      </c>
      <c r="M127" s="61" t="s">
        <v>231</v>
      </c>
      <c r="N127" s="465" t="str">
        <f>IF('[1]p27'!$K$140&lt;&gt;0,'[1]p27'!$K$140,"")</f>
        <v>Concluído</v>
      </c>
      <c r="O127" s="465"/>
      <c r="P127" s="466"/>
      <c r="Q127" s="467"/>
      <c r="R127" s="467"/>
    </row>
    <row r="128" spans="1:18" s="3" customFormat="1" ht="13.5" customHeight="1">
      <c r="A128" s="25" t="s">
        <v>88</v>
      </c>
      <c r="B128" s="451" t="str">
        <f>IF('[1]p27'!$H$142&lt;&gt;0,'[1]p27'!$H$142,"")</f>
        <v>Participante</v>
      </c>
      <c r="C128" s="452"/>
      <c r="D128" s="459" t="s">
        <v>233</v>
      </c>
      <c r="E128" s="460"/>
      <c r="F128" s="461" t="str">
        <f>IF('[1]p27'!$A$142&lt;&gt;0,'[1]p27'!$A$142,"")</f>
        <v>Estatística</v>
      </c>
      <c r="G128" s="461"/>
      <c r="H128" s="461"/>
      <c r="I128" s="461"/>
      <c r="J128" s="462"/>
      <c r="K128" s="25" t="s">
        <v>75</v>
      </c>
      <c r="L128" s="463">
        <f>IF('[1]p27'!$J$142&lt;&gt;0,'[1]p27'!$J$142,"")</f>
        <v>38993</v>
      </c>
      <c r="M128" s="464"/>
      <c r="N128" s="25" t="s">
        <v>76</v>
      </c>
      <c r="O128" s="463">
        <f>IF('[1]p27'!$K$142&lt;&gt;0,'[1]p27'!$K$142,"")</f>
        <v>39724</v>
      </c>
      <c r="P128" s="464"/>
      <c r="Q128" s="467"/>
      <c r="R128" s="467"/>
    </row>
    <row r="129" spans="1:18" ht="12.75">
      <c r="A129" s="372" t="s">
        <v>234</v>
      </c>
      <c r="B129" s="373"/>
      <c r="C129" s="373"/>
      <c r="D129" s="457">
        <f>'[1]p27'!$A$144</f>
        <v>0</v>
      </c>
      <c r="E129" s="458"/>
      <c r="F129" s="372" t="s">
        <v>235</v>
      </c>
      <c r="G129" s="373"/>
      <c r="H129" s="457">
        <f>'[1]p27'!$D$144</f>
        <v>0</v>
      </c>
      <c r="I129" s="458"/>
      <c r="J129" s="372" t="s">
        <v>236</v>
      </c>
      <c r="K129" s="373"/>
      <c r="L129" s="457">
        <f>'[1]p27'!$G$144</f>
        <v>0</v>
      </c>
      <c r="M129" s="458"/>
      <c r="N129" s="110" t="s">
        <v>237</v>
      </c>
      <c r="O129" s="457">
        <f>'[1]p27'!$J$144</f>
        <v>0</v>
      </c>
      <c r="P129" s="458"/>
      <c r="Q129" s="467"/>
      <c r="R129" s="467"/>
    </row>
    <row r="130" spans="1:18" ht="12.75">
      <c r="A130" s="376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6"/>
      <c r="P130" s="376"/>
      <c r="Q130" s="467"/>
      <c r="R130" s="467"/>
    </row>
    <row r="131" spans="1:18" s="3" customFormat="1" ht="13.5" customHeight="1">
      <c r="A131" s="25" t="s">
        <v>77</v>
      </c>
      <c r="B131" s="374" t="str">
        <f>IF('[1]p27'!$A$147&lt;&gt;0,'[1]p27'!$A$147,"")</f>
        <v>Modelos Tobit</v>
      </c>
      <c r="C131" s="374"/>
      <c r="D131" s="374"/>
      <c r="E131" s="374"/>
      <c r="F131" s="374"/>
      <c r="G131" s="374"/>
      <c r="H131" s="374"/>
      <c r="I131" s="375"/>
      <c r="J131" s="372" t="s">
        <v>232</v>
      </c>
      <c r="K131" s="373"/>
      <c r="L131" s="109" t="str">
        <f>IF('[1]p27'!$I$147&lt;&gt;0,'[1]p27'!$I$147,"")</f>
        <v>Não há</v>
      </c>
      <c r="M131" s="61" t="s">
        <v>231</v>
      </c>
      <c r="N131" s="465" t="str">
        <f>IF('[1]p27'!$K$147&lt;&gt;0,'[1]p27'!$K$147,"")</f>
        <v>Em andamento</v>
      </c>
      <c r="O131" s="465"/>
      <c r="P131" s="466"/>
      <c r="Q131" s="467"/>
      <c r="R131" s="467"/>
    </row>
    <row r="132" spans="1:18" s="3" customFormat="1" ht="13.5" customHeight="1">
      <c r="A132" s="25" t="s">
        <v>88</v>
      </c>
      <c r="B132" s="451" t="str">
        <f>IF('[1]p27'!$H$149&lt;&gt;0,'[1]p27'!$H$149,"")</f>
        <v>Coordenador</v>
      </c>
      <c r="C132" s="452"/>
      <c r="D132" s="459" t="s">
        <v>233</v>
      </c>
      <c r="E132" s="460"/>
      <c r="F132" s="461" t="str">
        <f>IF('[1]p27'!$A$149&lt;&gt;0,'[1]p27'!$A$149,"")</f>
        <v>Regressão</v>
      </c>
      <c r="G132" s="461"/>
      <c r="H132" s="461"/>
      <c r="I132" s="461"/>
      <c r="J132" s="462"/>
      <c r="K132" s="25" t="s">
        <v>75</v>
      </c>
      <c r="L132" s="463">
        <f>IF('[1]p27'!$J$149&lt;&gt;0,'[1]p27'!$J$149,"")</f>
        <v>39384</v>
      </c>
      <c r="M132" s="464"/>
      <c r="N132" s="25" t="s">
        <v>76</v>
      </c>
      <c r="O132" s="463">
        <f>IF('[1]p27'!$K$149&lt;&gt;0,'[1]p27'!$K$149,"")</f>
        <v>39902</v>
      </c>
      <c r="P132" s="464"/>
      <c r="Q132" s="467"/>
      <c r="R132" s="467"/>
    </row>
    <row r="133" spans="1:18" ht="12.75">
      <c r="A133" s="372" t="s">
        <v>234</v>
      </c>
      <c r="B133" s="373"/>
      <c r="C133" s="373"/>
      <c r="D133" s="457">
        <f>'[1]p27'!$A$151</f>
        <v>0</v>
      </c>
      <c r="E133" s="458"/>
      <c r="F133" s="372" t="s">
        <v>238</v>
      </c>
      <c r="G133" s="373"/>
      <c r="H133" s="457">
        <f>'[1]p27'!$D$151</f>
        <v>0</v>
      </c>
      <c r="I133" s="458"/>
      <c r="J133" s="372" t="s">
        <v>236</v>
      </c>
      <c r="K133" s="373"/>
      <c r="L133" s="457">
        <f>'[1]p27'!$G$151</f>
        <v>0</v>
      </c>
      <c r="M133" s="458"/>
      <c r="N133" s="110" t="s">
        <v>237</v>
      </c>
      <c r="O133" s="457">
        <f>'[1]p27'!$J$151</f>
        <v>0</v>
      </c>
      <c r="P133" s="458"/>
      <c r="Q133" s="467"/>
      <c r="R133" s="467"/>
    </row>
    <row r="134" spans="1:18" ht="12.75">
      <c r="A134" s="376"/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467"/>
      <c r="R134" s="467"/>
    </row>
    <row r="135" spans="1:18" s="3" customFormat="1" ht="13.5" customHeight="1">
      <c r="A135" s="25" t="s">
        <v>77</v>
      </c>
      <c r="B135" s="374" t="str">
        <f>IF('[1]p27'!$A$154&lt;&gt;0,'[1]p27'!$A$154,"")</f>
        <v>Modelos Birnbaum-Saunders generalizados</v>
      </c>
      <c r="C135" s="374"/>
      <c r="D135" s="374"/>
      <c r="E135" s="374"/>
      <c r="F135" s="374"/>
      <c r="G135" s="374"/>
      <c r="H135" s="374"/>
      <c r="I135" s="375"/>
      <c r="J135" s="372" t="s">
        <v>232</v>
      </c>
      <c r="K135" s="373"/>
      <c r="L135" s="109" t="str">
        <f>IF('[1]p27'!$I$154&lt;&gt;0,'[1]p27'!$I$154,"")</f>
        <v>CNPq</v>
      </c>
      <c r="M135" s="61" t="s">
        <v>231</v>
      </c>
      <c r="N135" s="465" t="str">
        <f>IF('[1]p27'!$K$154&lt;&gt;0,'[1]p27'!$K$154,"")</f>
        <v>Em andamento</v>
      </c>
      <c r="O135" s="465"/>
      <c r="P135" s="466"/>
      <c r="Q135" s="467"/>
      <c r="R135" s="467"/>
    </row>
    <row r="136" spans="1:18" s="3" customFormat="1" ht="13.5" customHeight="1">
      <c r="A136" s="25" t="s">
        <v>88</v>
      </c>
      <c r="B136" s="451" t="str">
        <f>IF('[1]p27'!$H$156&lt;&gt;0,'[1]p27'!$H$156,"")</f>
        <v>Coordenador</v>
      </c>
      <c r="C136" s="452"/>
      <c r="D136" s="459" t="s">
        <v>233</v>
      </c>
      <c r="E136" s="460"/>
      <c r="F136" s="461" t="str">
        <f>IF('[1]p27'!$A$156&lt;&gt;0,'[1]p27'!$A$156,"")</f>
        <v>Regressão</v>
      </c>
      <c r="G136" s="461"/>
      <c r="H136" s="461"/>
      <c r="I136" s="461"/>
      <c r="J136" s="462"/>
      <c r="K136" s="25" t="s">
        <v>75</v>
      </c>
      <c r="L136" s="463">
        <f>IF('[1]p27'!$J$156&lt;&gt;0,'[1]p27'!$J$156,"")</f>
      </c>
      <c r="M136" s="464"/>
      <c r="N136" s="25" t="s">
        <v>76</v>
      </c>
      <c r="O136" s="463">
        <f>IF('[1]p27'!$K$156&lt;&gt;0,'[1]p27'!$K$156,"")</f>
      </c>
      <c r="P136" s="464"/>
      <c r="Q136" s="467"/>
      <c r="R136" s="467"/>
    </row>
    <row r="137" spans="1:18" ht="12.75">
      <c r="A137" s="372" t="s">
        <v>234</v>
      </c>
      <c r="B137" s="373"/>
      <c r="C137" s="373"/>
      <c r="D137" s="457">
        <f>'[1]p27'!$A$158</f>
        <v>16000</v>
      </c>
      <c r="E137" s="458"/>
      <c r="F137" s="372" t="s">
        <v>238</v>
      </c>
      <c r="G137" s="373"/>
      <c r="H137" s="457">
        <f>'[1]p27'!$D$158</f>
        <v>8000</v>
      </c>
      <c r="I137" s="458"/>
      <c r="J137" s="372" t="s">
        <v>236</v>
      </c>
      <c r="K137" s="373"/>
      <c r="L137" s="457">
        <f>'[1]p27'!$G$158</f>
        <v>4000</v>
      </c>
      <c r="M137" s="458"/>
      <c r="N137" s="110" t="s">
        <v>237</v>
      </c>
      <c r="O137" s="457">
        <f>'[1]p27'!$J$158</f>
        <v>4000</v>
      </c>
      <c r="P137" s="458"/>
      <c r="Q137" s="467"/>
      <c r="R137" s="467"/>
    </row>
    <row r="138" spans="1:18" ht="12.75">
      <c r="A138" s="376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6"/>
      <c r="Q138" s="467"/>
      <c r="R138" s="467"/>
    </row>
    <row r="139" spans="1:19" s="46" customFormat="1" ht="11.25" customHeight="1">
      <c r="A139" s="372" t="str">
        <f>T('[1]p30'!$C$13:$G$13)</f>
        <v>Rosana Marques da Silva</v>
      </c>
      <c r="B139" s="373"/>
      <c r="C139" s="373"/>
      <c r="D139" s="373"/>
      <c r="E139" s="377"/>
      <c r="F139" s="448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467"/>
      <c r="R139" s="467"/>
      <c r="S139" s="39"/>
    </row>
    <row r="140" spans="1:18" s="3" customFormat="1" ht="13.5" customHeight="1">
      <c r="A140" s="25" t="s">
        <v>77</v>
      </c>
      <c r="B140" s="374" t="str">
        <f>IF('[1]p30'!$A$140&lt;&gt;0,'[1]p30'!$A$140,"")</f>
        <v>Modelagem Numérica de Bacias Sedimentares</v>
      </c>
      <c r="C140" s="374"/>
      <c r="D140" s="374"/>
      <c r="E140" s="374"/>
      <c r="F140" s="374"/>
      <c r="G140" s="374"/>
      <c r="H140" s="374"/>
      <c r="I140" s="375"/>
      <c r="J140" s="372" t="s">
        <v>232</v>
      </c>
      <c r="K140" s="373"/>
      <c r="L140" s="109" t="str">
        <f>IF('[1]p30'!$I$140&lt;&gt;0,'[1]p30'!$I$140,"")</f>
        <v>ANP</v>
      </c>
      <c r="M140" s="61" t="s">
        <v>231</v>
      </c>
      <c r="N140" s="465" t="str">
        <f>IF('[1]p30'!$K$140&lt;&gt;0,'[1]p30'!$K$140,"")</f>
        <v>Em andamento</v>
      </c>
      <c r="O140" s="465"/>
      <c r="P140" s="466"/>
      <c r="Q140" s="467"/>
      <c r="R140" s="467"/>
    </row>
    <row r="141" spans="1:18" s="3" customFormat="1" ht="13.5" customHeight="1">
      <c r="A141" s="25" t="s">
        <v>88</v>
      </c>
      <c r="B141" s="451" t="str">
        <f>IF('[1]p30'!$H$142&lt;&gt;0,'[1]p30'!$H$142,"")</f>
        <v>Coordenador</v>
      </c>
      <c r="C141" s="452"/>
      <c r="D141" s="459" t="s">
        <v>233</v>
      </c>
      <c r="E141" s="460"/>
      <c r="F141" s="461" t="str">
        <f>IF('[1]p30'!$A$142&lt;&gt;0,'[1]p30'!$A$142,"")</f>
        <v>Matemática aplicada</v>
      </c>
      <c r="G141" s="461"/>
      <c r="H141" s="461"/>
      <c r="I141" s="461"/>
      <c r="J141" s="462"/>
      <c r="K141" s="25" t="s">
        <v>75</v>
      </c>
      <c r="L141" s="463">
        <f>IF('[1]p30'!$J$142&lt;&gt;0,'[1]p30'!$J$142,"")</f>
        <v>39569</v>
      </c>
      <c r="M141" s="464"/>
      <c r="N141" s="25" t="s">
        <v>76</v>
      </c>
      <c r="O141" s="463">
        <f>IF('[1]p30'!$K$142&lt;&gt;0,'[1]p30'!$K$142,"")</f>
      </c>
      <c r="P141" s="464"/>
      <c r="Q141" s="467"/>
      <c r="R141" s="467"/>
    </row>
    <row r="142" spans="1:18" ht="12.75">
      <c r="A142" s="372" t="s">
        <v>234</v>
      </c>
      <c r="B142" s="373"/>
      <c r="C142" s="373"/>
      <c r="D142" s="457">
        <f>'[1]p30'!$A$144</f>
        <v>0</v>
      </c>
      <c r="E142" s="458"/>
      <c r="F142" s="372" t="s">
        <v>235</v>
      </c>
      <c r="G142" s="373"/>
      <c r="H142" s="457">
        <f>'[1]p30'!$D$144</f>
        <v>0</v>
      </c>
      <c r="I142" s="458"/>
      <c r="J142" s="372" t="s">
        <v>236</v>
      </c>
      <c r="K142" s="373"/>
      <c r="L142" s="457">
        <f>'[1]p30'!$G$144</f>
        <v>0</v>
      </c>
      <c r="M142" s="458"/>
      <c r="N142" s="110" t="s">
        <v>237</v>
      </c>
      <c r="O142" s="457">
        <f>'[1]p30'!$J$144</f>
        <v>0</v>
      </c>
      <c r="P142" s="458"/>
      <c r="Q142" s="467"/>
      <c r="R142" s="467"/>
    </row>
    <row r="143" spans="1:18" ht="12.75">
      <c r="A143" s="376"/>
      <c r="B143" s="376"/>
      <c r="C143" s="376"/>
      <c r="D143" s="376"/>
      <c r="E143" s="376"/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  <c r="P143" s="376"/>
      <c r="Q143" s="467"/>
      <c r="R143" s="467"/>
    </row>
    <row r="144" spans="1:19" s="46" customFormat="1" ht="11.25" customHeight="1">
      <c r="A144" s="372" t="str">
        <f>T('[1]p32'!$C$13:$G$13)</f>
        <v>Sérgio Mota Alves</v>
      </c>
      <c r="B144" s="373"/>
      <c r="C144" s="373"/>
      <c r="D144" s="373"/>
      <c r="E144" s="377"/>
      <c r="F144" s="448"/>
      <c r="G144" s="393"/>
      <c r="H144" s="393"/>
      <c r="I144" s="393"/>
      <c r="J144" s="393"/>
      <c r="K144" s="393"/>
      <c r="L144" s="393"/>
      <c r="M144" s="393"/>
      <c r="N144" s="393"/>
      <c r="O144" s="393"/>
      <c r="P144" s="393"/>
      <c r="Q144" s="467"/>
      <c r="R144" s="467"/>
      <c r="S144" s="39"/>
    </row>
    <row r="145" spans="1:18" s="3" customFormat="1" ht="13.5" customHeight="1">
      <c r="A145" s="25" t="s">
        <v>77</v>
      </c>
      <c r="B145" s="374" t="str">
        <f>IF('[1]p32'!$A$140&lt;&gt;0,'[1]p32'!$A$140,"")</f>
        <v>Dimensão de Gelfand-Kirillov</v>
      </c>
      <c r="C145" s="374"/>
      <c r="D145" s="374"/>
      <c r="E145" s="374"/>
      <c r="F145" s="374"/>
      <c r="G145" s="374"/>
      <c r="H145" s="374"/>
      <c r="I145" s="375"/>
      <c r="J145" s="372" t="s">
        <v>232</v>
      </c>
      <c r="K145" s="373"/>
      <c r="L145" s="109">
        <f>IF('[1]p32'!$I$140&lt;&gt;0,'[1]p32'!$I$140,"")</f>
      </c>
      <c r="M145" s="61" t="s">
        <v>231</v>
      </c>
      <c r="N145" s="465" t="str">
        <f>IF('[1]p32'!$K$140&lt;&gt;0,'[1]p32'!$K$140,"")</f>
        <v>Em andamento</v>
      </c>
      <c r="O145" s="465"/>
      <c r="P145" s="466"/>
      <c r="Q145" s="467"/>
      <c r="R145" s="467"/>
    </row>
    <row r="146" spans="1:18" s="3" customFormat="1" ht="13.5" customHeight="1">
      <c r="A146" s="25" t="s">
        <v>88</v>
      </c>
      <c r="B146" s="451" t="str">
        <f>IF('[1]p32'!$H$142&lt;&gt;0,'[1]p32'!$H$142,"")</f>
        <v>Coordenador</v>
      </c>
      <c r="C146" s="452"/>
      <c r="D146" s="459" t="s">
        <v>233</v>
      </c>
      <c r="E146" s="460"/>
      <c r="F146" s="461" t="str">
        <f>IF('[1]p32'!$A$142&lt;&gt;0,'[1]p32'!$A$142,"")</f>
        <v>Álgebras com Identidades Polinomiais</v>
      </c>
      <c r="G146" s="461"/>
      <c r="H146" s="461"/>
      <c r="I146" s="461"/>
      <c r="J146" s="462"/>
      <c r="K146" s="25" t="s">
        <v>75</v>
      </c>
      <c r="L146" s="463">
        <f>IF('[1]p32'!$J$142&lt;&gt;0,'[1]p32'!$J$142,"")</f>
        <v>39264</v>
      </c>
      <c r="M146" s="464"/>
      <c r="N146" s="25" t="s">
        <v>76</v>
      </c>
      <c r="O146" s="463">
        <f>IF('[1]p32'!$K$142&lt;&gt;0,'[1]p32'!$K$142,"")</f>
      </c>
      <c r="P146" s="464"/>
      <c r="Q146" s="467"/>
      <c r="R146" s="467"/>
    </row>
    <row r="147" spans="1:18" ht="12.75">
      <c r="A147" s="372" t="s">
        <v>234</v>
      </c>
      <c r="B147" s="373"/>
      <c r="C147" s="373"/>
      <c r="D147" s="457">
        <f>'[1]p32'!$A$144</f>
        <v>0</v>
      </c>
      <c r="E147" s="458"/>
      <c r="F147" s="372" t="s">
        <v>235</v>
      </c>
      <c r="G147" s="373"/>
      <c r="H147" s="457">
        <f>'[1]p32'!$D$144</f>
        <v>0</v>
      </c>
      <c r="I147" s="458"/>
      <c r="J147" s="372" t="s">
        <v>236</v>
      </c>
      <c r="K147" s="373"/>
      <c r="L147" s="457">
        <f>'[1]p32'!$G$144</f>
        <v>0</v>
      </c>
      <c r="M147" s="458"/>
      <c r="N147" s="110" t="s">
        <v>237</v>
      </c>
      <c r="O147" s="457">
        <f>'[1]p32'!$J$144</f>
        <v>0</v>
      </c>
      <c r="P147" s="458"/>
      <c r="Q147" s="467"/>
      <c r="R147" s="467"/>
    </row>
    <row r="148" spans="1:18" ht="12.75">
      <c r="A148" s="376"/>
      <c r="B148" s="376"/>
      <c r="C148" s="376"/>
      <c r="D148" s="376"/>
      <c r="E148" s="376"/>
      <c r="F148" s="376"/>
      <c r="G148" s="376"/>
      <c r="H148" s="376"/>
      <c r="I148" s="376"/>
      <c r="J148" s="376"/>
      <c r="K148" s="376"/>
      <c r="L148" s="376"/>
      <c r="M148" s="376"/>
      <c r="N148" s="376"/>
      <c r="O148" s="376"/>
      <c r="P148" s="376"/>
      <c r="Q148" s="467"/>
      <c r="R148" s="467"/>
    </row>
    <row r="149" spans="1:18" s="3" customFormat="1" ht="13.5" customHeight="1">
      <c r="A149" s="25" t="s">
        <v>77</v>
      </c>
      <c r="B149" s="374" t="str">
        <f>IF('[1]p32'!$A$147&lt;&gt;0,'[1]p32'!$A$147,"")</f>
        <v>Polinômios Centrais Graduados para Matrizes sobre Corpos Infinitos</v>
      </c>
      <c r="C149" s="374"/>
      <c r="D149" s="374"/>
      <c r="E149" s="374"/>
      <c r="F149" s="374"/>
      <c r="G149" s="374"/>
      <c r="H149" s="374"/>
      <c r="I149" s="375"/>
      <c r="J149" s="372" t="s">
        <v>232</v>
      </c>
      <c r="K149" s="373"/>
      <c r="L149" s="109">
        <f>IF('[1]p32'!$I$147&lt;&gt;0,'[1]p32'!$I$147,"")</f>
      </c>
      <c r="M149" s="61" t="s">
        <v>231</v>
      </c>
      <c r="N149" s="465" t="str">
        <f>IF('[1]p32'!$K$147&lt;&gt;0,'[1]p32'!$K$147,"")</f>
        <v>Concluído</v>
      </c>
      <c r="O149" s="465"/>
      <c r="P149" s="466"/>
      <c r="Q149" s="467"/>
      <c r="R149" s="467"/>
    </row>
    <row r="150" spans="1:18" s="3" customFormat="1" ht="13.5" customHeight="1">
      <c r="A150" s="25" t="s">
        <v>88</v>
      </c>
      <c r="B150" s="451" t="str">
        <f>IF('[1]p32'!$H$149&lt;&gt;0,'[1]p32'!$H$149,"")</f>
        <v>Coordenador</v>
      </c>
      <c r="C150" s="452"/>
      <c r="D150" s="459" t="s">
        <v>233</v>
      </c>
      <c r="E150" s="460"/>
      <c r="F150" s="461" t="str">
        <f>IF('[1]p32'!$A$149&lt;&gt;0,'[1]p32'!$A$149,"")</f>
        <v>Álgebras com Identidades Polinomiais</v>
      </c>
      <c r="G150" s="461"/>
      <c r="H150" s="461"/>
      <c r="I150" s="461"/>
      <c r="J150" s="462"/>
      <c r="K150" s="25" t="s">
        <v>75</v>
      </c>
      <c r="L150" s="463">
        <f>IF('[1]p32'!$J$149&lt;&gt;0,'[1]p32'!$J$149,"")</f>
        <v>39508</v>
      </c>
      <c r="M150" s="464"/>
      <c r="N150" s="25" t="s">
        <v>76</v>
      </c>
      <c r="O150" s="463">
        <f>IF('[1]p32'!$K$149&lt;&gt;0,'[1]p32'!$K$149,"")</f>
      </c>
      <c r="P150" s="464"/>
      <c r="Q150" s="467"/>
      <c r="R150" s="467"/>
    </row>
    <row r="151" spans="1:18" ht="12.75">
      <c r="A151" s="372" t="s">
        <v>234</v>
      </c>
      <c r="B151" s="373"/>
      <c r="C151" s="373"/>
      <c r="D151" s="457">
        <f>'[1]p32'!$A$151</f>
        <v>0</v>
      </c>
      <c r="E151" s="458"/>
      <c r="F151" s="372" t="s">
        <v>238</v>
      </c>
      <c r="G151" s="373"/>
      <c r="H151" s="457">
        <f>'[1]p32'!$D$151</f>
        <v>0</v>
      </c>
      <c r="I151" s="458"/>
      <c r="J151" s="372" t="s">
        <v>236</v>
      </c>
      <c r="K151" s="373"/>
      <c r="L151" s="457">
        <f>'[1]p32'!$G$151</f>
        <v>0</v>
      </c>
      <c r="M151" s="458"/>
      <c r="N151" s="110" t="s">
        <v>237</v>
      </c>
      <c r="O151" s="457">
        <f>'[1]p32'!$J$151</f>
        <v>0</v>
      </c>
      <c r="P151" s="458"/>
      <c r="Q151" s="467"/>
      <c r="R151" s="467"/>
    </row>
    <row r="152" spans="1:18" ht="12.75">
      <c r="A152" s="376"/>
      <c r="B152" s="376"/>
      <c r="C152" s="376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6"/>
      <c r="P152" s="376"/>
      <c r="Q152" s="467"/>
      <c r="R152" s="467"/>
    </row>
    <row r="153" spans="1:18" s="3" customFormat="1" ht="13.5" customHeight="1">
      <c r="A153" s="25" t="s">
        <v>77</v>
      </c>
      <c r="B153" s="374" t="str">
        <f>IF('[1]p32'!$A$154&lt;&gt;0,'[1]p32'!$A$154,"")</f>
        <v>Identidades e Polinômios Centrais Graduados para Matrizes Triangulares em Blocos</v>
      </c>
      <c r="C153" s="374"/>
      <c r="D153" s="374"/>
      <c r="E153" s="374"/>
      <c r="F153" s="374"/>
      <c r="G153" s="374"/>
      <c r="H153" s="374"/>
      <c r="I153" s="375"/>
      <c r="J153" s="372" t="s">
        <v>232</v>
      </c>
      <c r="K153" s="373"/>
      <c r="L153" s="109">
        <f>IF('[1]p32'!$I$154&lt;&gt;0,'[1]p32'!$I$154,"")</f>
      </c>
      <c r="M153" s="61" t="s">
        <v>231</v>
      </c>
      <c r="N153" s="465" t="str">
        <f>IF('[1]p32'!$K$154&lt;&gt;0,'[1]p32'!$K$154,"")</f>
        <v>Em andamento</v>
      </c>
      <c r="O153" s="465"/>
      <c r="P153" s="466"/>
      <c r="Q153" s="467"/>
      <c r="R153" s="467"/>
    </row>
    <row r="154" spans="1:18" s="3" customFormat="1" ht="13.5" customHeight="1">
      <c r="A154" s="25" t="s">
        <v>88</v>
      </c>
      <c r="B154" s="451" t="str">
        <f>IF('[1]p32'!$H$156&lt;&gt;0,'[1]p32'!$H$156,"")</f>
        <v>Coordenador</v>
      </c>
      <c r="C154" s="452"/>
      <c r="D154" s="459" t="s">
        <v>233</v>
      </c>
      <c r="E154" s="460"/>
      <c r="F154" s="461" t="str">
        <f>IF('[1]p32'!$A$156&lt;&gt;0,'[1]p32'!$A$156,"")</f>
        <v>Álgebras com Identidades Polinomiais</v>
      </c>
      <c r="G154" s="461"/>
      <c r="H154" s="461"/>
      <c r="I154" s="461"/>
      <c r="J154" s="462"/>
      <c r="K154" s="25" t="s">
        <v>75</v>
      </c>
      <c r="L154" s="463">
        <f>IF('[1]p32'!$J$156&lt;&gt;0,'[1]p32'!$J$156,"")</f>
        <v>39489</v>
      </c>
      <c r="M154" s="464"/>
      <c r="N154" s="25" t="s">
        <v>76</v>
      </c>
      <c r="O154" s="463">
        <f>IF('[1]p32'!$K$156&lt;&gt;0,'[1]p32'!$K$156,"")</f>
      </c>
      <c r="P154" s="464"/>
      <c r="Q154" s="467"/>
      <c r="R154" s="467"/>
    </row>
    <row r="155" spans="1:18" ht="12.75">
      <c r="A155" s="372" t="s">
        <v>234</v>
      </c>
      <c r="B155" s="373"/>
      <c r="C155" s="373"/>
      <c r="D155" s="457">
        <f>'[1]p32'!$A$158</f>
        <v>0</v>
      </c>
      <c r="E155" s="458"/>
      <c r="F155" s="372" t="s">
        <v>238</v>
      </c>
      <c r="G155" s="373"/>
      <c r="H155" s="457">
        <f>'[1]p32'!$D$158</f>
        <v>0</v>
      </c>
      <c r="I155" s="458"/>
      <c r="J155" s="372" t="s">
        <v>236</v>
      </c>
      <c r="K155" s="373"/>
      <c r="L155" s="457">
        <f>'[1]p32'!$G$158</f>
        <v>0</v>
      </c>
      <c r="M155" s="458"/>
      <c r="N155" s="110" t="s">
        <v>237</v>
      </c>
      <c r="O155" s="457">
        <f>'[1]p32'!$J$158</f>
        <v>0</v>
      </c>
      <c r="P155" s="458"/>
      <c r="Q155" s="467"/>
      <c r="R155" s="467"/>
    </row>
    <row r="156" spans="1:18" ht="12.75">
      <c r="A156" s="376"/>
      <c r="B156" s="376"/>
      <c r="C156" s="376"/>
      <c r="D156" s="376"/>
      <c r="E156" s="376"/>
      <c r="F156" s="376"/>
      <c r="G156" s="376"/>
      <c r="H156" s="376"/>
      <c r="I156" s="376"/>
      <c r="J156" s="376"/>
      <c r="K156" s="376"/>
      <c r="L156" s="376"/>
      <c r="M156" s="376"/>
      <c r="N156" s="376"/>
      <c r="O156" s="376"/>
      <c r="P156" s="376"/>
      <c r="Q156" s="467"/>
      <c r="R156" s="467"/>
    </row>
    <row r="157" spans="1:19" s="46" customFormat="1" ht="11.25" customHeight="1">
      <c r="A157" s="372" t="str">
        <f>T('[1]p33'!$C$13:$G$13)</f>
        <v>Severino Horácio da Silva</v>
      </c>
      <c r="B157" s="373"/>
      <c r="C157" s="373"/>
      <c r="D157" s="373"/>
      <c r="E157" s="377"/>
      <c r="F157" s="448"/>
      <c r="G157" s="393"/>
      <c r="H157" s="393"/>
      <c r="I157" s="393"/>
      <c r="J157" s="393"/>
      <c r="K157" s="393"/>
      <c r="L157" s="393"/>
      <c r="M157" s="393"/>
      <c r="N157" s="393"/>
      <c r="O157" s="393"/>
      <c r="P157" s="393"/>
      <c r="Q157" s="467"/>
      <c r="R157" s="467"/>
      <c r="S157" s="39"/>
    </row>
    <row r="158" spans="1:18" s="3" customFormat="1" ht="13.5" customHeight="1">
      <c r="A158" s="25" t="s">
        <v>77</v>
      </c>
      <c r="B158" s="374" t="str">
        <f>IF('[1]p33'!$A$140&lt;&gt;0,'[1]p33'!$A$140,"")</f>
        <v>Variedades Invariantes para o caso de tricotomia exponencial</v>
      </c>
      <c r="C158" s="374"/>
      <c r="D158" s="374"/>
      <c r="E158" s="374"/>
      <c r="F158" s="374"/>
      <c r="G158" s="374"/>
      <c r="H158" s="374"/>
      <c r="I158" s="375"/>
      <c r="J158" s="372" t="s">
        <v>232</v>
      </c>
      <c r="K158" s="373"/>
      <c r="L158" s="109" t="str">
        <f>IF('[1]p33'!$I$140&lt;&gt;0,'[1]p33'!$I$140,"")</f>
        <v>Não há</v>
      </c>
      <c r="M158" s="61" t="s">
        <v>231</v>
      </c>
      <c r="N158" s="465" t="str">
        <f>IF('[1]p33'!$K$140&lt;&gt;0,'[1]p33'!$K$140,"")</f>
        <v>Em andamento</v>
      </c>
      <c r="O158" s="465"/>
      <c r="P158" s="466"/>
      <c r="Q158" s="467"/>
      <c r="R158" s="467"/>
    </row>
    <row r="159" spans="1:18" s="3" customFormat="1" ht="13.5" customHeight="1">
      <c r="A159" s="25" t="s">
        <v>88</v>
      </c>
      <c r="B159" s="451" t="str">
        <f>IF('[1]p33'!$H$142&lt;&gt;0,'[1]p33'!$H$142,"")</f>
        <v>Coordenador</v>
      </c>
      <c r="C159" s="452"/>
      <c r="D159" s="459" t="s">
        <v>233</v>
      </c>
      <c r="E159" s="460"/>
      <c r="F159" s="461" t="str">
        <f>IF('[1]p33'!$A$142&lt;&gt;0,'[1]p33'!$A$142,"")</f>
        <v>Sistemas Dinâmicos</v>
      </c>
      <c r="G159" s="461"/>
      <c r="H159" s="461"/>
      <c r="I159" s="461"/>
      <c r="J159" s="462"/>
      <c r="K159" s="25" t="s">
        <v>75</v>
      </c>
      <c r="L159" s="463">
        <f>IF('[1]p33'!$J$142&lt;&gt;0,'[1]p33'!$J$142,"")</f>
        <v>39833</v>
      </c>
      <c r="M159" s="464"/>
      <c r="N159" s="25" t="s">
        <v>76</v>
      </c>
      <c r="O159" s="463">
        <f>IF('[1]p33'!$K$142&lt;&gt;0,'[1]p33'!$K$142,"")</f>
      </c>
      <c r="P159" s="464"/>
      <c r="Q159" s="467"/>
      <c r="R159" s="467"/>
    </row>
    <row r="160" spans="1:18" ht="12.75">
      <c r="A160" s="372" t="s">
        <v>234</v>
      </c>
      <c r="B160" s="373"/>
      <c r="C160" s="373"/>
      <c r="D160" s="457">
        <f>'[1]p33'!$A$144</f>
        <v>0</v>
      </c>
      <c r="E160" s="458"/>
      <c r="F160" s="372" t="s">
        <v>235</v>
      </c>
      <c r="G160" s="373"/>
      <c r="H160" s="457">
        <f>'[1]p33'!$D$144</f>
        <v>0</v>
      </c>
      <c r="I160" s="458"/>
      <c r="J160" s="372" t="s">
        <v>236</v>
      </c>
      <c r="K160" s="373"/>
      <c r="L160" s="457">
        <f>'[1]p33'!$G$144</f>
        <v>0</v>
      </c>
      <c r="M160" s="458"/>
      <c r="N160" s="110" t="s">
        <v>237</v>
      </c>
      <c r="O160" s="457">
        <f>'[1]p33'!$J$144</f>
        <v>0</v>
      </c>
      <c r="P160" s="458"/>
      <c r="Q160" s="467"/>
      <c r="R160" s="467"/>
    </row>
    <row r="161" spans="1:18" ht="12.75">
      <c r="A161" s="376"/>
      <c r="B161" s="376"/>
      <c r="C161" s="376"/>
      <c r="D161" s="376"/>
      <c r="E161" s="376"/>
      <c r="F161" s="376"/>
      <c r="G161" s="376"/>
      <c r="H161" s="376"/>
      <c r="I161" s="376"/>
      <c r="J161" s="376"/>
      <c r="K161" s="376"/>
      <c r="L161" s="376"/>
      <c r="M161" s="376"/>
      <c r="N161" s="376"/>
      <c r="O161" s="376"/>
      <c r="P161" s="376"/>
      <c r="Q161" s="467"/>
      <c r="R161" s="467"/>
    </row>
    <row r="162" spans="1:18" s="3" customFormat="1" ht="13.5" customHeight="1">
      <c r="A162" s="25" t="s">
        <v>77</v>
      </c>
      <c r="B162" s="374" t="str">
        <f>IF('[1]p33'!$A$147&lt;&gt;0,'[1]p33'!$A$147,"")</f>
        <v>Dinâmica Neural</v>
      </c>
      <c r="C162" s="374"/>
      <c r="D162" s="374"/>
      <c r="E162" s="374"/>
      <c r="F162" s="374"/>
      <c r="G162" s="374"/>
      <c r="H162" s="374"/>
      <c r="I162" s="375"/>
      <c r="J162" s="372" t="s">
        <v>232</v>
      </c>
      <c r="K162" s="373"/>
      <c r="L162" s="109" t="str">
        <f>IF('[1]p33'!$I$147&lt;&gt;0,'[1]p33'!$I$147,"")</f>
        <v>Não há</v>
      </c>
      <c r="M162" s="61" t="s">
        <v>231</v>
      </c>
      <c r="N162" s="465" t="str">
        <f>IF('[1]p33'!$K$147&lt;&gt;0,'[1]p33'!$K$147,"")</f>
        <v>Em andamento</v>
      </c>
      <c r="O162" s="465"/>
      <c r="P162" s="466"/>
      <c r="Q162" s="467"/>
      <c r="R162" s="467"/>
    </row>
    <row r="163" spans="1:18" s="3" customFormat="1" ht="13.5" customHeight="1">
      <c r="A163" s="25" t="s">
        <v>88</v>
      </c>
      <c r="B163" s="451" t="str">
        <f>IF('[1]p33'!$H$149&lt;&gt;0,'[1]p33'!$H$149,"")</f>
        <v>Coordenador</v>
      </c>
      <c r="C163" s="452"/>
      <c r="D163" s="459" t="s">
        <v>233</v>
      </c>
      <c r="E163" s="460"/>
      <c r="F163" s="461" t="str">
        <f>IF('[1]p33'!$A$149&lt;&gt;0,'[1]p33'!$A$149,"")</f>
        <v>Equações de Evolução</v>
      </c>
      <c r="G163" s="461"/>
      <c r="H163" s="461"/>
      <c r="I163" s="461"/>
      <c r="J163" s="462"/>
      <c r="K163" s="25" t="s">
        <v>75</v>
      </c>
      <c r="L163" s="463">
        <f>IF('[1]p33'!$J$149&lt;&gt;0,'[1]p33'!$J$149,"")</f>
        <v>39833</v>
      </c>
      <c r="M163" s="464"/>
      <c r="N163" s="25" t="s">
        <v>76</v>
      </c>
      <c r="O163" s="463">
        <f>IF('[1]p33'!$K$149&lt;&gt;0,'[1]p33'!$K$149,"")</f>
      </c>
      <c r="P163" s="464"/>
      <c r="Q163" s="467"/>
      <c r="R163" s="467"/>
    </row>
    <row r="164" spans="1:18" ht="12.75">
      <c r="A164" s="372" t="s">
        <v>234</v>
      </c>
      <c r="B164" s="373"/>
      <c r="C164" s="373"/>
      <c r="D164" s="457">
        <f>'[1]p33'!$A$151</f>
        <v>0</v>
      </c>
      <c r="E164" s="458"/>
      <c r="F164" s="372" t="s">
        <v>238</v>
      </c>
      <c r="G164" s="373"/>
      <c r="H164" s="457">
        <f>'[1]p33'!$D$151</f>
        <v>0</v>
      </c>
      <c r="I164" s="458"/>
      <c r="J164" s="372" t="s">
        <v>236</v>
      </c>
      <c r="K164" s="373"/>
      <c r="L164" s="457">
        <f>'[1]p33'!$G$151</f>
        <v>0</v>
      </c>
      <c r="M164" s="458"/>
      <c r="N164" s="110" t="s">
        <v>237</v>
      </c>
      <c r="O164" s="457">
        <f>'[1]p33'!$J$151</f>
        <v>0</v>
      </c>
      <c r="P164" s="458"/>
      <c r="Q164" s="467"/>
      <c r="R164" s="467"/>
    </row>
    <row r="165" spans="1:18" ht="12.75">
      <c r="A165" s="376"/>
      <c r="B165" s="376"/>
      <c r="C165" s="376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376"/>
      <c r="P165" s="376"/>
      <c r="Q165" s="467"/>
      <c r="R165" s="467"/>
    </row>
    <row r="166" spans="1:18" s="3" customFormat="1" ht="13.5" customHeight="1">
      <c r="A166" s="25" t="s">
        <v>77</v>
      </c>
      <c r="B166" s="374" t="str">
        <f>IF('[1]p33'!$A$154&lt;&gt;0,'[1]p33'!$A$154,"")</f>
        <v> Continuidade de Atratores Globais para equações de evolução não local</v>
      </c>
      <c r="C166" s="374"/>
      <c r="D166" s="374"/>
      <c r="E166" s="374"/>
      <c r="F166" s="374"/>
      <c r="G166" s="374"/>
      <c r="H166" s="374"/>
      <c r="I166" s="375"/>
      <c r="J166" s="372" t="s">
        <v>232</v>
      </c>
      <c r="K166" s="373"/>
      <c r="L166" s="109" t="str">
        <f>IF('[1]p33'!$I$154&lt;&gt;0,'[1]p33'!$I$154,"")</f>
        <v>Não há</v>
      </c>
      <c r="M166" s="61" t="s">
        <v>231</v>
      </c>
      <c r="N166" s="465" t="str">
        <f>IF('[1]p33'!$K$154&lt;&gt;0,'[1]p33'!$K$154,"")</f>
        <v>Em andamento</v>
      </c>
      <c r="O166" s="465"/>
      <c r="P166" s="466"/>
      <c r="Q166" s="467"/>
      <c r="R166" s="467"/>
    </row>
    <row r="167" spans="1:18" s="3" customFormat="1" ht="13.5" customHeight="1">
      <c r="A167" s="25" t="s">
        <v>88</v>
      </c>
      <c r="B167" s="451" t="str">
        <f>IF('[1]p33'!$H$156&lt;&gt;0,'[1]p33'!$H$156,"")</f>
        <v>Participante</v>
      </c>
      <c r="C167" s="452"/>
      <c r="D167" s="459" t="s">
        <v>233</v>
      </c>
      <c r="E167" s="460"/>
      <c r="F167" s="461" t="str">
        <f>IF('[1]p33'!$A$156&lt;&gt;0,'[1]p33'!$A$156,"")</f>
        <v>Equações de Evolução</v>
      </c>
      <c r="G167" s="461"/>
      <c r="H167" s="461"/>
      <c r="I167" s="461"/>
      <c r="J167" s="462"/>
      <c r="K167" s="25" t="s">
        <v>75</v>
      </c>
      <c r="L167" s="463">
        <f>IF('[1]p33'!$J$156&lt;&gt;0,'[1]p33'!$J$156,"")</f>
        <v>39548</v>
      </c>
      <c r="M167" s="464"/>
      <c r="N167" s="25" t="s">
        <v>76</v>
      </c>
      <c r="O167" s="463">
        <f>IF('[1]p33'!$K$156&lt;&gt;0,'[1]p33'!$K$156,"")</f>
      </c>
      <c r="P167" s="464"/>
      <c r="Q167" s="467"/>
      <c r="R167" s="467"/>
    </row>
    <row r="168" spans="1:18" ht="12.75">
      <c r="A168" s="372" t="s">
        <v>234</v>
      </c>
      <c r="B168" s="373"/>
      <c r="C168" s="373"/>
      <c r="D168" s="457">
        <f>'[1]p33'!$A$158</f>
        <v>0</v>
      </c>
      <c r="E168" s="458"/>
      <c r="F168" s="372" t="s">
        <v>238</v>
      </c>
      <c r="G168" s="373"/>
      <c r="H168" s="457">
        <f>'[1]p33'!$D$158</f>
        <v>0</v>
      </c>
      <c r="I168" s="458"/>
      <c r="J168" s="372" t="s">
        <v>236</v>
      </c>
      <c r="K168" s="373"/>
      <c r="L168" s="457">
        <f>'[1]p33'!$G$158</f>
        <v>0</v>
      </c>
      <c r="M168" s="458"/>
      <c r="N168" s="110" t="s">
        <v>237</v>
      </c>
      <c r="O168" s="457">
        <f>'[1]p33'!$J$158</f>
        <v>0</v>
      </c>
      <c r="P168" s="458"/>
      <c r="Q168" s="467"/>
      <c r="R168" s="467"/>
    </row>
  </sheetData>
  <sheetProtection password="CEFE" sheet="1"/>
  <mergeCells count="631">
    <mergeCell ref="A112:P112"/>
    <mergeCell ref="Q1:R168"/>
    <mergeCell ref="J111:K111"/>
    <mergeCell ref="L111:M111"/>
    <mergeCell ref="O111:P111"/>
    <mergeCell ref="B110:C110"/>
    <mergeCell ref="D110:E110"/>
    <mergeCell ref="A111:C111"/>
    <mergeCell ref="D111:E111"/>
    <mergeCell ref="F111:G111"/>
    <mergeCell ref="H111:I111"/>
    <mergeCell ref="F110:J110"/>
    <mergeCell ref="A107:P107"/>
    <mergeCell ref="L110:M110"/>
    <mergeCell ref="A108:E108"/>
    <mergeCell ref="F108:P108"/>
    <mergeCell ref="B109:I109"/>
    <mergeCell ref="J109:K109"/>
    <mergeCell ref="N109:P109"/>
    <mergeCell ref="O110:P110"/>
    <mergeCell ref="J106:K106"/>
    <mergeCell ref="L106:M106"/>
    <mergeCell ref="O106:P106"/>
    <mergeCell ref="B105:C105"/>
    <mergeCell ref="D105:E105"/>
    <mergeCell ref="A106:C106"/>
    <mergeCell ref="D106:E106"/>
    <mergeCell ref="F106:G106"/>
    <mergeCell ref="H106:I106"/>
    <mergeCell ref="F105:J105"/>
    <mergeCell ref="L105:M105"/>
    <mergeCell ref="A103:P103"/>
    <mergeCell ref="B104:I104"/>
    <mergeCell ref="J104:K104"/>
    <mergeCell ref="N104:P104"/>
    <mergeCell ref="O105:P105"/>
    <mergeCell ref="J102:K102"/>
    <mergeCell ref="L102:M102"/>
    <mergeCell ref="O102:P102"/>
    <mergeCell ref="B101:C101"/>
    <mergeCell ref="D101:E101"/>
    <mergeCell ref="A102:C102"/>
    <mergeCell ref="D102:E102"/>
    <mergeCell ref="F102:G102"/>
    <mergeCell ref="H102:I102"/>
    <mergeCell ref="F101:J101"/>
    <mergeCell ref="A98:P98"/>
    <mergeCell ref="A99:E99"/>
    <mergeCell ref="F99:P99"/>
    <mergeCell ref="L101:M101"/>
    <mergeCell ref="B100:I100"/>
    <mergeCell ref="J100:K100"/>
    <mergeCell ref="N100:P100"/>
    <mergeCell ref="O101:P101"/>
    <mergeCell ref="J97:K97"/>
    <mergeCell ref="L97:M97"/>
    <mergeCell ref="O97:P97"/>
    <mergeCell ref="B96:C96"/>
    <mergeCell ref="D96:E96"/>
    <mergeCell ref="A97:C97"/>
    <mergeCell ref="D97:E97"/>
    <mergeCell ref="F97:G97"/>
    <mergeCell ref="H97:I97"/>
    <mergeCell ref="F96:J96"/>
    <mergeCell ref="L96:M96"/>
    <mergeCell ref="A94:P94"/>
    <mergeCell ref="B95:I95"/>
    <mergeCell ref="J95:K95"/>
    <mergeCell ref="N95:P95"/>
    <mergeCell ref="O96:P96"/>
    <mergeCell ref="J93:K93"/>
    <mergeCell ref="L93:M93"/>
    <mergeCell ref="O93:P93"/>
    <mergeCell ref="B92:C92"/>
    <mergeCell ref="D92:E92"/>
    <mergeCell ref="A93:C93"/>
    <mergeCell ref="D93:E93"/>
    <mergeCell ref="F93:G93"/>
    <mergeCell ref="H93:I93"/>
    <mergeCell ref="F92:J92"/>
    <mergeCell ref="L92:M92"/>
    <mergeCell ref="A90:P90"/>
    <mergeCell ref="B91:I91"/>
    <mergeCell ref="J91:K91"/>
    <mergeCell ref="N91:P91"/>
    <mergeCell ref="O92:P92"/>
    <mergeCell ref="J89:K89"/>
    <mergeCell ref="L89:M89"/>
    <mergeCell ref="O89:P89"/>
    <mergeCell ref="B88:C88"/>
    <mergeCell ref="D88:E88"/>
    <mergeCell ref="A89:C89"/>
    <mergeCell ref="D89:E89"/>
    <mergeCell ref="F89:G89"/>
    <mergeCell ref="H89:I89"/>
    <mergeCell ref="F88:J88"/>
    <mergeCell ref="A85:P85"/>
    <mergeCell ref="L88:M88"/>
    <mergeCell ref="A86:E86"/>
    <mergeCell ref="F86:P86"/>
    <mergeCell ref="B87:I87"/>
    <mergeCell ref="J87:K87"/>
    <mergeCell ref="N87:P87"/>
    <mergeCell ref="O88:P88"/>
    <mergeCell ref="J84:K84"/>
    <mergeCell ref="L84:M84"/>
    <mergeCell ref="O84:P84"/>
    <mergeCell ref="B83:C83"/>
    <mergeCell ref="D83:E83"/>
    <mergeCell ref="A84:C84"/>
    <mergeCell ref="D84:E84"/>
    <mergeCell ref="F84:G84"/>
    <mergeCell ref="H84:I84"/>
    <mergeCell ref="F83:J83"/>
    <mergeCell ref="A80:P80"/>
    <mergeCell ref="L83:M83"/>
    <mergeCell ref="A81:E81"/>
    <mergeCell ref="F81:P81"/>
    <mergeCell ref="B82:I82"/>
    <mergeCell ref="J82:K82"/>
    <mergeCell ref="N82:P82"/>
    <mergeCell ref="O83:P83"/>
    <mergeCell ref="J79:K79"/>
    <mergeCell ref="L79:M79"/>
    <mergeCell ref="O79:P79"/>
    <mergeCell ref="B78:C78"/>
    <mergeCell ref="D78:E78"/>
    <mergeCell ref="A79:C79"/>
    <mergeCell ref="D79:E79"/>
    <mergeCell ref="F79:G79"/>
    <mergeCell ref="H79:I79"/>
    <mergeCell ref="F78:J78"/>
    <mergeCell ref="L78:M78"/>
    <mergeCell ref="A76:P76"/>
    <mergeCell ref="B77:I77"/>
    <mergeCell ref="J77:K77"/>
    <mergeCell ref="N77:P77"/>
    <mergeCell ref="O78:P78"/>
    <mergeCell ref="J75:K75"/>
    <mergeCell ref="L75:M75"/>
    <mergeCell ref="O75:P75"/>
    <mergeCell ref="B74:C74"/>
    <mergeCell ref="D74:E74"/>
    <mergeCell ref="A75:C75"/>
    <mergeCell ref="D75:E75"/>
    <mergeCell ref="F75:G75"/>
    <mergeCell ref="H75:I75"/>
    <mergeCell ref="F74:J74"/>
    <mergeCell ref="A71:P71"/>
    <mergeCell ref="L74:M74"/>
    <mergeCell ref="A72:E72"/>
    <mergeCell ref="F72:P72"/>
    <mergeCell ref="B73:I73"/>
    <mergeCell ref="J73:K73"/>
    <mergeCell ref="N73:P73"/>
    <mergeCell ref="O74:P74"/>
    <mergeCell ref="J70:K70"/>
    <mergeCell ref="L70:M70"/>
    <mergeCell ref="O70:P70"/>
    <mergeCell ref="B69:C69"/>
    <mergeCell ref="D69:E69"/>
    <mergeCell ref="A70:C70"/>
    <mergeCell ref="D70:E70"/>
    <mergeCell ref="F70:G70"/>
    <mergeCell ref="H70:I70"/>
    <mergeCell ref="F69:J69"/>
    <mergeCell ref="A67:P67"/>
    <mergeCell ref="L69:M69"/>
    <mergeCell ref="B68:I68"/>
    <mergeCell ref="J68:K68"/>
    <mergeCell ref="N68:P68"/>
    <mergeCell ref="O69:P69"/>
    <mergeCell ref="J66:K66"/>
    <mergeCell ref="L66:M66"/>
    <mergeCell ref="O66:P66"/>
    <mergeCell ref="B65:C65"/>
    <mergeCell ref="D65:E65"/>
    <mergeCell ref="A66:C66"/>
    <mergeCell ref="D66:E66"/>
    <mergeCell ref="F66:G66"/>
    <mergeCell ref="H66:I66"/>
    <mergeCell ref="F65:J65"/>
    <mergeCell ref="L65:M65"/>
    <mergeCell ref="A63:P63"/>
    <mergeCell ref="B64:I64"/>
    <mergeCell ref="J64:K64"/>
    <mergeCell ref="N64:P64"/>
    <mergeCell ref="O65:P65"/>
    <mergeCell ref="J62:K62"/>
    <mergeCell ref="L62:M62"/>
    <mergeCell ref="O62:P62"/>
    <mergeCell ref="B61:C61"/>
    <mergeCell ref="D61:E61"/>
    <mergeCell ref="A62:C62"/>
    <mergeCell ref="D62:E62"/>
    <mergeCell ref="F62:G62"/>
    <mergeCell ref="H62:I62"/>
    <mergeCell ref="F61:J61"/>
    <mergeCell ref="L61:M61"/>
    <mergeCell ref="A58:P58"/>
    <mergeCell ref="A59:E59"/>
    <mergeCell ref="F59:P59"/>
    <mergeCell ref="B60:I60"/>
    <mergeCell ref="J60:K60"/>
    <mergeCell ref="N60:P60"/>
    <mergeCell ref="O61:P61"/>
    <mergeCell ref="J57:K57"/>
    <mergeCell ref="L57:M57"/>
    <mergeCell ref="O57:P57"/>
    <mergeCell ref="B56:C56"/>
    <mergeCell ref="D56:E56"/>
    <mergeCell ref="A57:C57"/>
    <mergeCell ref="D57:E57"/>
    <mergeCell ref="F57:G57"/>
    <mergeCell ref="H57:I57"/>
    <mergeCell ref="F56:J56"/>
    <mergeCell ref="L56:M56"/>
    <mergeCell ref="A54:P54"/>
    <mergeCell ref="B55:I55"/>
    <mergeCell ref="J55:K55"/>
    <mergeCell ref="N55:P55"/>
    <mergeCell ref="O56:P56"/>
    <mergeCell ref="J53:K53"/>
    <mergeCell ref="L53:M53"/>
    <mergeCell ref="O53:P53"/>
    <mergeCell ref="B52:C52"/>
    <mergeCell ref="D52:E52"/>
    <mergeCell ref="A53:C53"/>
    <mergeCell ref="D53:E53"/>
    <mergeCell ref="F53:G53"/>
    <mergeCell ref="H53:I53"/>
    <mergeCell ref="F52:J52"/>
    <mergeCell ref="L52:M52"/>
    <mergeCell ref="A50:P50"/>
    <mergeCell ref="B51:I51"/>
    <mergeCell ref="J51:K51"/>
    <mergeCell ref="N51:P51"/>
    <mergeCell ref="O52:P52"/>
    <mergeCell ref="J49:K49"/>
    <mergeCell ref="L49:M49"/>
    <mergeCell ref="O49:P49"/>
    <mergeCell ref="B48:C48"/>
    <mergeCell ref="D48:E48"/>
    <mergeCell ref="A49:C49"/>
    <mergeCell ref="D49:E49"/>
    <mergeCell ref="F49:G49"/>
    <mergeCell ref="H49:I49"/>
    <mergeCell ref="F48:J48"/>
    <mergeCell ref="L48:M48"/>
    <mergeCell ref="A46:P46"/>
    <mergeCell ref="B47:I47"/>
    <mergeCell ref="J47:K47"/>
    <mergeCell ref="N47:P47"/>
    <mergeCell ref="O48:P48"/>
    <mergeCell ref="J45:K45"/>
    <mergeCell ref="L45:M45"/>
    <mergeCell ref="O45:P45"/>
    <mergeCell ref="B44:C44"/>
    <mergeCell ref="D44:E44"/>
    <mergeCell ref="A45:C45"/>
    <mergeCell ref="D45:E45"/>
    <mergeCell ref="F45:G45"/>
    <mergeCell ref="H45:I45"/>
    <mergeCell ref="F44:J44"/>
    <mergeCell ref="L44:M44"/>
    <mergeCell ref="A41:P41"/>
    <mergeCell ref="A42:E42"/>
    <mergeCell ref="F42:P42"/>
    <mergeCell ref="B43:I43"/>
    <mergeCell ref="J43:K43"/>
    <mergeCell ref="N43:P43"/>
    <mergeCell ref="O44:P44"/>
    <mergeCell ref="J40:K40"/>
    <mergeCell ref="L40:M40"/>
    <mergeCell ref="O40:P40"/>
    <mergeCell ref="B39:C39"/>
    <mergeCell ref="D39:E39"/>
    <mergeCell ref="A40:C40"/>
    <mergeCell ref="D40:E40"/>
    <mergeCell ref="F40:G40"/>
    <mergeCell ref="H40:I40"/>
    <mergeCell ref="F39:J39"/>
    <mergeCell ref="L39:M39"/>
    <mergeCell ref="A36:P36"/>
    <mergeCell ref="A37:E37"/>
    <mergeCell ref="F37:P37"/>
    <mergeCell ref="B38:I38"/>
    <mergeCell ref="J38:K38"/>
    <mergeCell ref="N38:P38"/>
    <mergeCell ref="O39:P39"/>
    <mergeCell ref="J35:K35"/>
    <mergeCell ref="L35:M35"/>
    <mergeCell ref="O35:P35"/>
    <mergeCell ref="B34:C34"/>
    <mergeCell ref="D34:E34"/>
    <mergeCell ref="A35:C35"/>
    <mergeCell ref="D35:E35"/>
    <mergeCell ref="F35:G35"/>
    <mergeCell ref="H35:I35"/>
    <mergeCell ref="F34:J34"/>
    <mergeCell ref="L34:M34"/>
    <mergeCell ref="A32:P32"/>
    <mergeCell ref="B33:I33"/>
    <mergeCell ref="J33:K33"/>
    <mergeCell ref="N33:P33"/>
    <mergeCell ref="O34:P34"/>
    <mergeCell ref="J31:K31"/>
    <mergeCell ref="L31:M31"/>
    <mergeCell ref="O31:P31"/>
    <mergeCell ref="B30:C30"/>
    <mergeCell ref="D30:E30"/>
    <mergeCell ref="A31:C31"/>
    <mergeCell ref="D31:E31"/>
    <mergeCell ref="F31:G31"/>
    <mergeCell ref="H31:I31"/>
    <mergeCell ref="F30:J30"/>
    <mergeCell ref="A1:P1"/>
    <mergeCell ref="A4:P5"/>
    <mergeCell ref="A2:P2"/>
    <mergeCell ref="M3:N3"/>
    <mergeCell ref="O3:P3"/>
    <mergeCell ref="E3:L3"/>
    <mergeCell ref="A3:D3"/>
    <mergeCell ref="L30:M30"/>
    <mergeCell ref="A28:P28"/>
    <mergeCell ref="B29:I29"/>
    <mergeCell ref="J29:K29"/>
    <mergeCell ref="N29:P29"/>
    <mergeCell ref="O30:P30"/>
    <mergeCell ref="J27:K27"/>
    <mergeCell ref="L27:M27"/>
    <mergeCell ref="O27:P27"/>
    <mergeCell ref="B26:C26"/>
    <mergeCell ref="D26:E26"/>
    <mergeCell ref="A27:C27"/>
    <mergeCell ref="D27:E27"/>
    <mergeCell ref="F27:G27"/>
    <mergeCell ref="H27:I27"/>
    <mergeCell ref="F26:J26"/>
    <mergeCell ref="L26:M26"/>
    <mergeCell ref="A24:P24"/>
    <mergeCell ref="B25:I25"/>
    <mergeCell ref="J25:K25"/>
    <mergeCell ref="N25:P25"/>
    <mergeCell ref="O26:P26"/>
    <mergeCell ref="J23:K23"/>
    <mergeCell ref="L23:M23"/>
    <mergeCell ref="O23:P23"/>
    <mergeCell ref="B22:C22"/>
    <mergeCell ref="D22:E22"/>
    <mergeCell ref="A23:C23"/>
    <mergeCell ref="D23:E23"/>
    <mergeCell ref="F23:G23"/>
    <mergeCell ref="H23:I23"/>
    <mergeCell ref="F22:J22"/>
    <mergeCell ref="A19:P19"/>
    <mergeCell ref="L22:M22"/>
    <mergeCell ref="A20:E20"/>
    <mergeCell ref="F20:P20"/>
    <mergeCell ref="B21:I21"/>
    <mergeCell ref="J21:K21"/>
    <mergeCell ref="N21:P21"/>
    <mergeCell ref="O22:P22"/>
    <mergeCell ref="J18:K18"/>
    <mergeCell ref="L18:M18"/>
    <mergeCell ref="O18:P18"/>
    <mergeCell ref="B17:C17"/>
    <mergeCell ref="D17:E17"/>
    <mergeCell ref="A18:C18"/>
    <mergeCell ref="D18:E18"/>
    <mergeCell ref="F18:G18"/>
    <mergeCell ref="H18:I18"/>
    <mergeCell ref="F17:J17"/>
    <mergeCell ref="L17:M17"/>
    <mergeCell ref="A15:P15"/>
    <mergeCell ref="B16:I16"/>
    <mergeCell ref="J16:K16"/>
    <mergeCell ref="N16:P16"/>
    <mergeCell ref="O17:P17"/>
    <mergeCell ref="J14:K14"/>
    <mergeCell ref="L14:M14"/>
    <mergeCell ref="O14:P14"/>
    <mergeCell ref="B13:C13"/>
    <mergeCell ref="D13:E13"/>
    <mergeCell ref="A14:C14"/>
    <mergeCell ref="D14:E14"/>
    <mergeCell ref="F14:G14"/>
    <mergeCell ref="H14:I14"/>
    <mergeCell ref="F13:J13"/>
    <mergeCell ref="L13:M13"/>
    <mergeCell ref="A10:P10"/>
    <mergeCell ref="A11:E11"/>
    <mergeCell ref="F11:P11"/>
    <mergeCell ref="B12:I12"/>
    <mergeCell ref="J12:K12"/>
    <mergeCell ref="N12:P12"/>
    <mergeCell ref="O13:P13"/>
    <mergeCell ref="J9:K9"/>
    <mergeCell ref="L9:M9"/>
    <mergeCell ref="O9:P9"/>
    <mergeCell ref="B8:C8"/>
    <mergeCell ref="D8:E8"/>
    <mergeCell ref="A9:C9"/>
    <mergeCell ref="D9:E9"/>
    <mergeCell ref="F9:G9"/>
    <mergeCell ref="H9:I9"/>
    <mergeCell ref="F8:J8"/>
    <mergeCell ref="L8:M8"/>
    <mergeCell ref="A6:E6"/>
    <mergeCell ref="F6:P6"/>
    <mergeCell ref="B7:I7"/>
    <mergeCell ref="J7:K7"/>
    <mergeCell ref="N7:P7"/>
    <mergeCell ref="O8:P8"/>
    <mergeCell ref="L115:M115"/>
    <mergeCell ref="A113:E113"/>
    <mergeCell ref="F113:P113"/>
    <mergeCell ref="B114:I114"/>
    <mergeCell ref="J114:K114"/>
    <mergeCell ref="N114:P114"/>
    <mergeCell ref="O115:P115"/>
    <mergeCell ref="J116:K116"/>
    <mergeCell ref="L116:M116"/>
    <mergeCell ref="O116:P116"/>
    <mergeCell ref="B115:C115"/>
    <mergeCell ref="D115:E115"/>
    <mergeCell ref="A116:C116"/>
    <mergeCell ref="D116:E116"/>
    <mergeCell ref="F116:G116"/>
    <mergeCell ref="H116:I116"/>
    <mergeCell ref="F115:J115"/>
    <mergeCell ref="L119:M119"/>
    <mergeCell ref="A117:P117"/>
    <mergeCell ref="B118:I118"/>
    <mergeCell ref="J118:K118"/>
    <mergeCell ref="N118:P118"/>
    <mergeCell ref="O119:P119"/>
    <mergeCell ref="J120:K120"/>
    <mergeCell ref="L120:M120"/>
    <mergeCell ref="O120:P120"/>
    <mergeCell ref="B119:C119"/>
    <mergeCell ref="D119:E119"/>
    <mergeCell ref="A120:C120"/>
    <mergeCell ref="D120:E120"/>
    <mergeCell ref="F120:G120"/>
    <mergeCell ref="H120:I120"/>
    <mergeCell ref="F119:J119"/>
    <mergeCell ref="F123:J123"/>
    <mergeCell ref="L123:M123"/>
    <mergeCell ref="A121:P121"/>
    <mergeCell ref="B122:I122"/>
    <mergeCell ref="J122:K122"/>
    <mergeCell ref="N122:P122"/>
    <mergeCell ref="O123:P123"/>
    <mergeCell ref="B123:C123"/>
    <mergeCell ref="D123:E123"/>
    <mergeCell ref="A125:P125"/>
    <mergeCell ref="J124:K124"/>
    <mergeCell ref="L124:M124"/>
    <mergeCell ref="O124:P124"/>
    <mergeCell ref="A124:C124"/>
    <mergeCell ref="D124:E124"/>
    <mergeCell ref="F124:G124"/>
    <mergeCell ref="H124:I124"/>
    <mergeCell ref="L128:M128"/>
    <mergeCell ref="A126:E126"/>
    <mergeCell ref="F126:P126"/>
    <mergeCell ref="B127:I127"/>
    <mergeCell ref="J127:K127"/>
    <mergeCell ref="N127:P127"/>
    <mergeCell ref="O128:P128"/>
    <mergeCell ref="J129:K129"/>
    <mergeCell ref="L129:M129"/>
    <mergeCell ref="O129:P129"/>
    <mergeCell ref="B128:C128"/>
    <mergeCell ref="D128:E128"/>
    <mergeCell ref="A129:C129"/>
    <mergeCell ref="D129:E129"/>
    <mergeCell ref="F129:G129"/>
    <mergeCell ref="H129:I129"/>
    <mergeCell ref="F128:J128"/>
    <mergeCell ref="L132:M132"/>
    <mergeCell ref="A130:P130"/>
    <mergeCell ref="B131:I131"/>
    <mergeCell ref="J131:K131"/>
    <mergeCell ref="N131:P131"/>
    <mergeCell ref="O132:P132"/>
    <mergeCell ref="J133:K133"/>
    <mergeCell ref="L133:M133"/>
    <mergeCell ref="O133:P133"/>
    <mergeCell ref="B132:C132"/>
    <mergeCell ref="D132:E132"/>
    <mergeCell ref="A133:C133"/>
    <mergeCell ref="D133:E133"/>
    <mergeCell ref="F133:G133"/>
    <mergeCell ref="H133:I133"/>
    <mergeCell ref="F132:J132"/>
    <mergeCell ref="F136:J136"/>
    <mergeCell ref="L136:M136"/>
    <mergeCell ref="A134:P134"/>
    <mergeCell ref="B135:I135"/>
    <mergeCell ref="J135:K135"/>
    <mergeCell ref="N135:P135"/>
    <mergeCell ref="O136:P136"/>
    <mergeCell ref="B136:C136"/>
    <mergeCell ref="D136:E136"/>
    <mergeCell ref="A138:P138"/>
    <mergeCell ref="J137:K137"/>
    <mergeCell ref="L137:M137"/>
    <mergeCell ref="O137:P137"/>
    <mergeCell ref="A137:C137"/>
    <mergeCell ref="D137:E137"/>
    <mergeCell ref="F137:G137"/>
    <mergeCell ref="H137:I137"/>
    <mergeCell ref="F141:J141"/>
    <mergeCell ref="L141:M141"/>
    <mergeCell ref="A139:E139"/>
    <mergeCell ref="F139:P139"/>
    <mergeCell ref="B140:I140"/>
    <mergeCell ref="J140:K140"/>
    <mergeCell ref="N140:P140"/>
    <mergeCell ref="O141:P141"/>
    <mergeCell ref="B141:C141"/>
    <mergeCell ref="D141:E141"/>
    <mergeCell ref="A143:P143"/>
    <mergeCell ref="J142:K142"/>
    <mergeCell ref="L142:M142"/>
    <mergeCell ref="O142:P142"/>
    <mergeCell ref="A142:C142"/>
    <mergeCell ref="D142:E142"/>
    <mergeCell ref="F142:G142"/>
    <mergeCell ref="H142:I142"/>
    <mergeCell ref="L146:M146"/>
    <mergeCell ref="A144:E144"/>
    <mergeCell ref="F144:P144"/>
    <mergeCell ref="B145:I145"/>
    <mergeCell ref="J145:K145"/>
    <mergeCell ref="N145:P145"/>
    <mergeCell ref="O146:P146"/>
    <mergeCell ref="J147:K147"/>
    <mergeCell ref="L147:M147"/>
    <mergeCell ref="O147:P147"/>
    <mergeCell ref="B146:C146"/>
    <mergeCell ref="D146:E146"/>
    <mergeCell ref="A147:C147"/>
    <mergeCell ref="D147:E147"/>
    <mergeCell ref="F147:G147"/>
    <mergeCell ref="H147:I147"/>
    <mergeCell ref="F146:J146"/>
    <mergeCell ref="L150:M150"/>
    <mergeCell ref="A148:P148"/>
    <mergeCell ref="B149:I149"/>
    <mergeCell ref="J149:K149"/>
    <mergeCell ref="N149:P149"/>
    <mergeCell ref="O150:P150"/>
    <mergeCell ref="J151:K151"/>
    <mergeCell ref="L151:M151"/>
    <mergeCell ref="O151:P151"/>
    <mergeCell ref="B150:C150"/>
    <mergeCell ref="D150:E150"/>
    <mergeCell ref="A151:C151"/>
    <mergeCell ref="D151:E151"/>
    <mergeCell ref="F151:G151"/>
    <mergeCell ref="H151:I151"/>
    <mergeCell ref="F150:J150"/>
    <mergeCell ref="F154:J154"/>
    <mergeCell ref="L154:M154"/>
    <mergeCell ref="A152:P152"/>
    <mergeCell ref="B153:I153"/>
    <mergeCell ref="J153:K153"/>
    <mergeCell ref="N153:P153"/>
    <mergeCell ref="O154:P154"/>
    <mergeCell ref="B154:C154"/>
    <mergeCell ref="D154:E154"/>
    <mergeCell ref="A156:P156"/>
    <mergeCell ref="J155:K155"/>
    <mergeCell ref="L155:M155"/>
    <mergeCell ref="O155:P155"/>
    <mergeCell ref="A155:C155"/>
    <mergeCell ref="D155:E155"/>
    <mergeCell ref="F155:G155"/>
    <mergeCell ref="H155:I155"/>
    <mergeCell ref="L159:M159"/>
    <mergeCell ref="A157:E157"/>
    <mergeCell ref="F157:P157"/>
    <mergeCell ref="B158:I158"/>
    <mergeCell ref="J158:K158"/>
    <mergeCell ref="N158:P158"/>
    <mergeCell ref="O159:P159"/>
    <mergeCell ref="J160:K160"/>
    <mergeCell ref="L160:M160"/>
    <mergeCell ref="O160:P160"/>
    <mergeCell ref="B159:C159"/>
    <mergeCell ref="D159:E159"/>
    <mergeCell ref="A160:C160"/>
    <mergeCell ref="D160:E160"/>
    <mergeCell ref="F160:G160"/>
    <mergeCell ref="H160:I160"/>
    <mergeCell ref="F159:J159"/>
    <mergeCell ref="L163:M163"/>
    <mergeCell ref="A161:P161"/>
    <mergeCell ref="B162:I162"/>
    <mergeCell ref="J162:K162"/>
    <mergeCell ref="N162:P162"/>
    <mergeCell ref="O163:P163"/>
    <mergeCell ref="J164:K164"/>
    <mergeCell ref="L164:M164"/>
    <mergeCell ref="O164:P164"/>
    <mergeCell ref="B163:C163"/>
    <mergeCell ref="D163:E163"/>
    <mergeCell ref="A164:C164"/>
    <mergeCell ref="D164:E164"/>
    <mergeCell ref="F164:G164"/>
    <mergeCell ref="H164:I164"/>
    <mergeCell ref="F163:J163"/>
    <mergeCell ref="L167:M167"/>
    <mergeCell ref="A165:P165"/>
    <mergeCell ref="B166:I166"/>
    <mergeCell ref="J166:K166"/>
    <mergeCell ref="N166:P166"/>
    <mergeCell ref="O167:P167"/>
    <mergeCell ref="J168:K168"/>
    <mergeCell ref="L168:M168"/>
    <mergeCell ref="O168:P168"/>
    <mergeCell ref="B167:C167"/>
    <mergeCell ref="D167:E167"/>
    <mergeCell ref="A168:C168"/>
    <mergeCell ref="D168:E168"/>
    <mergeCell ref="F168:G168"/>
    <mergeCell ref="H168:I168"/>
    <mergeCell ref="F167:J167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7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F3" sqref="F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4.281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4" width="6.57421875" style="0" customWidth="1"/>
    <col min="15" max="15" width="6.421875" style="0" customWidth="1"/>
    <col min="16" max="16" width="17.57421875" style="0" customWidth="1"/>
    <col min="17" max="17" width="6.7109375" style="0" customWidth="1"/>
    <col min="18" max="19" width="5.8515625" style="0" customWidth="1"/>
  </cols>
  <sheetData>
    <row r="1" spans="1:17" ht="13.5" thickBot="1">
      <c r="A1" s="380" t="s">
        <v>166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154"/>
    </row>
    <row r="2" spans="1:17" ht="13.5" thickBo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154"/>
    </row>
    <row r="3" spans="1:17" ht="13.5" thickBot="1">
      <c r="A3" s="384" t="s">
        <v>164</v>
      </c>
      <c r="B3" s="473"/>
      <c r="C3" s="473"/>
      <c r="D3" s="473"/>
      <c r="E3" s="474"/>
      <c r="F3" s="389"/>
      <c r="G3" s="390"/>
      <c r="H3" s="390"/>
      <c r="I3" s="390"/>
      <c r="J3" s="390"/>
      <c r="K3" s="390"/>
      <c r="L3" s="391"/>
      <c r="M3" s="387" t="s">
        <v>81</v>
      </c>
      <c r="N3" s="388"/>
      <c r="O3" s="385" t="str">
        <f>'[1]p1'!$H$4</f>
        <v>2008.2</v>
      </c>
      <c r="P3" s="386"/>
      <c r="Q3" s="154"/>
    </row>
    <row r="4" spans="1:17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154"/>
    </row>
    <row r="5" spans="1:17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154"/>
    </row>
    <row r="6" spans="1:19" s="40" customFormat="1" ht="11.25">
      <c r="A6" s="372" t="str">
        <f>T('[1]p4'!$C$13:$G$13)</f>
        <v>Angelo Roncalli Furtado de Holanda</v>
      </c>
      <c r="B6" s="373"/>
      <c r="C6" s="373"/>
      <c r="D6" s="373"/>
      <c r="E6" s="377"/>
      <c r="F6" s="441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156"/>
      <c r="R6" s="39"/>
      <c r="S6" s="39"/>
    </row>
    <row r="7" spans="1:17" s="2" customFormat="1" ht="13.5" customHeight="1">
      <c r="A7" s="25" t="s">
        <v>74</v>
      </c>
      <c r="B7" s="451" t="str">
        <f>IF('[1]p4'!$A$110&lt;&gt;0,'[1]p4'!$A$110,"")</f>
        <v>Geizane Lima da Silva</v>
      </c>
      <c r="C7" s="451"/>
      <c r="D7" s="451"/>
      <c r="E7" s="451"/>
      <c r="F7" s="452"/>
      <c r="G7" s="26" t="s">
        <v>75</v>
      </c>
      <c r="H7" s="91">
        <f>IF('[1]p4'!$G$114&lt;&gt;0,'[1]p4'!$G$114,"")</f>
        <v>39508</v>
      </c>
      <c r="I7" s="26" t="s">
        <v>76</v>
      </c>
      <c r="J7" s="91">
        <f>IF('[1]p4'!$H$114&lt;&gt;0,'[1]p4'!$H$114,"")</f>
        <v>40237</v>
      </c>
      <c r="K7" s="26" t="s">
        <v>80</v>
      </c>
      <c r="L7" s="470" t="str">
        <f>IF('[1]p4'!$J$112&lt;&gt;0,'[1]p4'!$J$112,"")</f>
        <v>CAPES</v>
      </c>
      <c r="M7" s="470"/>
      <c r="N7" s="470"/>
      <c r="O7" s="470"/>
      <c r="P7" s="471"/>
      <c r="Q7" s="156"/>
    </row>
    <row r="8" spans="1:17" s="2" customFormat="1" ht="13.5" customHeight="1">
      <c r="A8" s="25" t="s">
        <v>77</v>
      </c>
      <c r="B8" s="374" t="str">
        <f>IF('[1]p4'!$A$112&lt;&gt;0,'[1]p4'!$A$112,"")</f>
        <v>Equações Diferecias Parcias Elípticas do tipo Blow-Up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5"/>
      <c r="Q8" s="156"/>
    </row>
    <row r="9" spans="1:17" s="41" customFormat="1" ht="11.25">
      <c r="A9" s="469"/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156"/>
    </row>
    <row r="10" spans="1:19" s="40" customFormat="1" ht="11.25">
      <c r="A10" s="372" t="str">
        <f>T('[1]p6'!$C$13:$G$13)</f>
        <v>Antônio Pereira Brandão Júnior</v>
      </c>
      <c r="B10" s="373"/>
      <c r="C10" s="373"/>
      <c r="D10" s="373"/>
      <c r="E10" s="377"/>
      <c r="F10" s="441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156"/>
      <c r="R10" s="39"/>
      <c r="S10" s="39"/>
    </row>
    <row r="11" spans="1:17" s="2" customFormat="1" ht="13.5" customHeight="1">
      <c r="A11" s="25" t="s">
        <v>74</v>
      </c>
      <c r="B11" s="451" t="str">
        <f>IF('[1]p6'!$A$110&lt;&gt;0,'[1]p6'!$A$110,"")</f>
        <v>Leomaques Francisco Silva Bernardo</v>
      </c>
      <c r="C11" s="451"/>
      <c r="D11" s="451"/>
      <c r="E11" s="451"/>
      <c r="F11" s="452"/>
      <c r="G11" s="26" t="s">
        <v>75</v>
      </c>
      <c r="H11" s="91">
        <f>IF('[1]p6'!$G$114&lt;&gt;0,'[1]p6'!$G$114,"")</f>
        <v>39489</v>
      </c>
      <c r="I11" s="26" t="s">
        <v>76</v>
      </c>
      <c r="J11" s="91">
        <f>IF('[1]p6'!$H$114&lt;&gt;0,'[1]p6'!$H$114,"")</f>
      </c>
      <c r="K11" s="26" t="s">
        <v>80</v>
      </c>
      <c r="L11" s="470" t="str">
        <f>IF('[1]p6'!$J$112&lt;&gt;0,'[1]p6'!$J$112,"")</f>
        <v>CAPES</v>
      </c>
      <c r="M11" s="470"/>
      <c r="N11" s="470"/>
      <c r="O11" s="470"/>
      <c r="P11" s="471"/>
      <c r="Q11" s="156"/>
    </row>
    <row r="12" spans="1:17" s="2" customFormat="1" ht="13.5" customHeight="1">
      <c r="A12" s="25" t="s">
        <v>77</v>
      </c>
      <c r="B12" s="374" t="str">
        <f>IF('[1]p6'!$A$112&lt;&gt;0,'[1]p6'!$A$112,"")</f>
        <v>Identidades e polinômios centrais para álgebras de matrizes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5"/>
      <c r="Q12" s="156"/>
    </row>
    <row r="13" spans="1:17" s="41" customFormat="1" ht="11.25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156"/>
    </row>
    <row r="14" spans="1:17" s="2" customFormat="1" ht="13.5" customHeight="1">
      <c r="A14" s="25" t="s">
        <v>74</v>
      </c>
      <c r="B14" s="451" t="str">
        <f>IF('[1]p6'!$A$117&lt;&gt;0,'[1]p6'!$A$117,"")</f>
        <v>Sabrina Alves de Freitas</v>
      </c>
      <c r="C14" s="451"/>
      <c r="D14" s="451"/>
      <c r="E14" s="451"/>
      <c r="F14" s="452"/>
      <c r="G14" s="26" t="s">
        <v>75</v>
      </c>
      <c r="H14" s="91">
        <f>IF('[1]p6'!$G$121&lt;&gt;0,'[1]p6'!$G$121,"")</f>
        <v>39699</v>
      </c>
      <c r="I14" s="26" t="s">
        <v>76</v>
      </c>
      <c r="J14" s="91">
        <f>IF('[1]p6'!$H$121&lt;&gt;0,'[1]p6'!$H$121,"")</f>
      </c>
      <c r="K14" s="26" t="s">
        <v>80</v>
      </c>
      <c r="L14" s="470" t="str">
        <f>IF('[1]p6'!$J$119&lt;&gt;0,'[1]p6'!$J$119,"")</f>
        <v>CAPES</v>
      </c>
      <c r="M14" s="470"/>
      <c r="N14" s="470"/>
      <c r="O14" s="470"/>
      <c r="P14" s="471"/>
      <c r="Q14" s="156"/>
    </row>
    <row r="15" spans="1:17" s="2" customFormat="1" ht="13.5" customHeight="1">
      <c r="A15" s="25" t="s">
        <v>77</v>
      </c>
      <c r="B15" s="374" t="str">
        <f>IF('[1]p6'!$A$119&lt;&gt;0,'[1]p6'!$A$119,"")</f>
        <v>Polinômios centrais para álgebras T-primas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5"/>
      <c r="Q15" s="156"/>
    </row>
    <row r="16" spans="1:17" s="41" customFormat="1" ht="11.2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156"/>
    </row>
    <row r="17" spans="1:19" s="40" customFormat="1" ht="11.25">
      <c r="A17" s="372" t="str">
        <f>T('[1]p7'!$C$13:$G$13)</f>
        <v>Aparecido Jesuino de Souza</v>
      </c>
      <c r="B17" s="373"/>
      <c r="C17" s="373"/>
      <c r="D17" s="373"/>
      <c r="E17" s="377"/>
      <c r="F17" s="441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156"/>
      <c r="R17" s="39"/>
      <c r="S17" s="39"/>
    </row>
    <row r="18" spans="1:17" s="2" customFormat="1" ht="13.5" customHeight="1">
      <c r="A18" s="25" t="s">
        <v>74</v>
      </c>
      <c r="B18" s="451" t="str">
        <f>IF('[1]p7'!$A$110&lt;&gt;0,'[1]p7'!$A$110,"")</f>
        <v>Maria Joseane Felipe Guedes</v>
      </c>
      <c r="C18" s="451"/>
      <c r="D18" s="451"/>
      <c r="E18" s="451"/>
      <c r="F18" s="452"/>
      <c r="G18" s="26" t="s">
        <v>75</v>
      </c>
      <c r="H18" s="91">
        <f>IF('[1]p7'!$G$114&lt;&gt;0,'[1]p7'!$G$114,"")</f>
        <v>39142</v>
      </c>
      <c r="I18" s="26" t="s">
        <v>76</v>
      </c>
      <c r="J18" s="91">
        <f>IF('[1]p7'!$H$114&lt;&gt;0,'[1]p7'!$H$114,"")</f>
        <v>39927</v>
      </c>
      <c r="K18" s="26" t="s">
        <v>80</v>
      </c>
      <c r="L18" s="470" t="str">
        <f>IF('[1]p7'!$J$112&lt;&gt;0,'[1]p7'!$J$112,"")</f>
        <v>ANP</v>
      </c>
      <c r="M18" s="470"/>
      <c r="N18" s="470"/>
      <c r="O18" s="470"/>
      <c r="P18" s="471"/>
      <c r="Q18" s="156"/>
    </row>
    <row r="19" spans="1:17" s="2" customFormat="1" ht="13.5" customHeight="1">
      <c r="A19" s="25" t="s">
        <v>77</v>
      </c>
      <c r="B19" s="374" t="str">
        <f>IF('[1]p7'!$A$112&lt;&gt;0,'[1]p7'!$A$112,"")</f>
        <v>Estrutura de ondas para um modelo de escoamento trifásico com viscosidades das fases assimétricas</v>
      </c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156"/>
    </row>
    <row r="20" spans="1:17" s="41" customFormat="1" ht="11.25">
      <c r="A20" s="469"/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156"/>
    </row>
    <row r="21" spans="1:17" s="2" customFormat="1" ht="13.5" customHeight="1">
      <c r="A21" s="25" t="s">
        <v>74</v>
      </c>
      <c r="B21" s="451" t="str">
        <f>IF('[1]p7'!$A$124&lt;&gt;0,'[1]p7'!$A$124,"")</f>
        <v>Luciano Martins Barros</v>
      </c>
      <c r="C21" s="451"/>
      <c r="D21" s="451"/>
      <c r="E21" s="451"/>
      <c r="F21" s="452"/>
      <c r="G21" s="26" t="s">
        <v>75</v>
      </c>
      <c r="H21" s="91">
        <f>IF('[1]p7'!$G$128&lt;&gt;0,'[1]p7'!$G$128,"")</f>
        <v>39517</v>
      </c>
      <c r="I21" s="26" t="s">
        <v>76</v>
      </c>
      <c r="J21" s="91">
        <f>IF('[1]p7'!$H$128&lt;&gt;0,'[1]p7'!$H$128,"")</f>
        <v>40237</v>
      </c>
      <c r="K21" s="26" t="s">
        <v>80</v>
      </c>
      <c r="L21" s="470" t="str">
        <f>IF('[1]p7'!$J$126&lt;&gt;0,'[1]p7'!$J$126,"")</f>
        <v>ANP</v>
      </c>
      <c r="M21" s="470"/>
      <c r="N21" s="470"/>
      <c r="O21" s="470"/>
      <c r="P21" s="471"/>
      <c r="Q21" s="156"/>
    </row>
    <row r="22" spans="1:17" s="2" customFormat="1" ht="13.5" customHeight="1">
      <c r="A22" s="25" t="s">
        <v>77</v>
      </c>
      <c r="B22" s="374" t="str">
        <f>IF('[1]p7'!$A$126&lt;&gt;0,'[1]p7'!$A$126,"")</f>
        <v>O problema de Riemann para um modelo de escoamento trifásico com viscosidades assimétricas e dados de produção genéricos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5"/>
      <c r="Q22" s="156"/>
    </row>
    <row r="23" spans="1:17" s="41" customFormat="1" ht="11.25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156"/>
    </row>
    <row r="24" spans="1:17" s="2" customFormat="1" ht="13.5" customHeight="1">
      <c r="A24" s="25" t="s">
        <v>74</v>
      </c>
      <c r="B24" s="451" t="str">
        <f>IF('[1]p7'!$A$131&lt;&gt;0,'[1]p7'!$A$131,"")</f>
        <v>Désio Ramirez da Rocha Silva</v>
      </c>
      <c r="C24" s="451"/>
      <c r="D24" s="451"/>
      <c r="E24" s="451"/>
      <c r="F24" s="452"/>
      <c r="G24" s="26" t="s">
        <v>75</v>
      </c>
      <c r="H24" s="91">
        <f>IF('[1]p7'!$G$135&lt;&gt;0,'[1]p7'!$G$135,"")</f>
        <v>39539</v>
      </c>
      <c r="I24" s="26" t="s">
        <v>76</v>
      </c>
      <c r="J24" s="91">
        <f>IF('[1]p7'!$H$135&lt;&gt;0,'[1]p7'!$H$135,"")</f>
        <v>40237</v>
      </c>
      <c r="K24" s="26" t="s">
        <v>80</v>
      </c>
      <c r="L24" s="470" t="str">
        <f>IF('[1]p7'!$J$133&lt;&gt;0,'[1]p7'!$J$133,"")</f>
        <v>CNPq</v>
      </c>
      <c r="M24" s="470"/>
      <c r="N24" s="470"/>
      <c r="O24" s="470"/>
      <c r="P24" s="471"/>
      <c r="Q24" s="156"/>
    </row>
    <row r="25" spans="1:17" s="2" customFormat="1" ht="13.5" customHeight="1">
      <c r="A25" s="25" t="s">
        <v>77</v>
      </c>
      <c r="B25" s="374" t="str">
        <f>IF('[1]p7'!$A$133&lt;&gt;0,'[1]p7'!$A$133,"")</f>
        <v>Soluções das Equações de Navier-Stokes com Densidades Descontínuas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5"/>
      <c r="Q25" s="156"/>
    </row>
    <row r="26" spans="1:17" s="41" customFormat="1" ht="11.25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156"/>
    </row>
    <row r="27" spans="1:19" s="40" customFormat="1" ht="11.25">
      <c r="A27" s="372" t="str">
        <f>T('[1]p8'!$C$13:$G$13)</f>
        <v>Bráulio Maia Junior</v>
      </c>
      <c r="B27" s="373"/>
      <c r="C27" s="373"/>
      <c r="D27" s="373"/>
      <c r="E27" s="377"/>
      <c r="F27" s="441"/>
      <c r="G27" s="442"/>
      <c r="H27" s="442"/>
      <c r="I27" s="442"/>
      <c r="J27" s="442"/>
      <c r="K27" s="442"/>
      <c r="L27" s="442"/>
      <c r="M27" s="442"/>
      <c r="N27" s="442"/>
      <c r="O27" s="442"/>
      <c r="P27" s="442"/>
      <c r="Q27" s="156"/>
      <c r="R27" s="39"/>
      <c r="S27" s="39"/>
    </row>
    <row r="28" spans="1:17" s="2" customFormat="1" ht="13.5" customHeight="1">
      <c r="A28" s="25" t="s">
        <v>74</v>
      </c>
      <c r="B28" s="451" t="str">
        <f>IF('[1]p8'!$A$110&lt;&gt;0,'[1]p8'!$A$110,"")</f>
        <v>José Eder Salvador de Vasconcelos</v>
      </c>
      <c r="C28" s="451"/>
      <c r="D28" s="451"/>
      <c r="E28" s="451"/>
      <c r="F28" s="452"/>
      <c r="G28" s="26" t="s">
        <v>75</v>
      </c>
      <c r="H28" s="91">
        <f>IF('[1]p8'!$G$114&lt;&gt;0,'[1]p8'!$G$114,"")</f>
        <v>39508</v>
      </c>
      <c r="I28" s="26" t="s">
        <v>76</v>
      </c>
      <c r="J28" s="91">
        <f>IF('[1]p8'!$H$114&lt;&gt;0,'[1]p8'!$H$114,"")</f>
        <v>40237</v>
      </c>
      <c r="K28" s="26" t="s">
        <v>80</v>
      </c>
      <c r="L28" s="470" t="str">
        <f>IF('[1]p8'!$J$112&lt;&gt;0,'[1]p8'!$J$112,"")</f>
        <v>CAPES</v>
      </c>
      <c r="M28" s="470"/>
      <c r="N28" s="470"/>
      <c r="O28" s="470"/>
      <c r="P28" s="471"/>
      <c r="Q28" s="156"/>
    </row>
    <row r="29" spans="1:17" s="2" customFormat="1" ht="13.5" customHeight="1">
      <c r="A29" s="25" t="s">
        <v>77</v>
      </c>
      <c r="B29" s="374" t="str">
        <f>IF('[1]p8'!$A$112&lt;&gt;0,'[1]p8'!$A$112,"")</f>
        <v>A definir.</v>
      </c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5"/>
      <c r="Q29" s="156"/>
    </row>
    <row r="30" spans="1:17" s="41" customFormat="1" ht="11.25">
      <c r="A30" s="468"/>
      <c r="B30" s="468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156"/>
    </row>
    <row r="31" spans="1:19" s="40" customFormat="1" ht="11.25">
      <c r="A31" s="372" t="str">
        <f>T('[1]p9'!$C$13:$G$13)</f>
        <v>Claudianor Oliveira Alves</v>
      </c>
      <c r="B31" s="373"/>
      <c r="C31" s="373"/>
      <c r="D31" s="373"/>
      <c r="E31" s="377"/>
      <c r="F31" s="441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156"/>
      <c r="R31" s="39"/>
      <c r="S31" s="39"/>
    </row>
    <row r="32" spans="1:17" s="2" customFormat="1" ht="13.5" customHeight="1">
      <c r="A32" s="25" t="s">
        <v>74</v>
      </c>
      <c r="B32" s="451" t="str">
        <f>IF('[1]p9'!$A$110&lt;&gt;0,'[1]p9'!$A$110,"")</f>
        <v>Luciana Roze de Freitas </v>
      </c>
      <c r="C32" s="451"/>
      <c r="D32" s="451"/>
      <c r="E32" s="451"/>
      <c r="F32" s="452"/>
      <c r="G32" s="26" t="s">
        <v>75</v>
      </c>
      <c r="H32" s="91">
        <f>IF('[1]p9'!$G$114&lt;&gt;0,'[1]p9'!$G$114,"")</f>
        <v>39142</v>
      </c>
      <c r="I32" s="26" t="s">
        <v>76</v>
      </c>
      <c r="J32" s="91">
        <f>IF('[1]p9'!$H$114&lt;&gt;0,'[1]p9'!$H$114,"")</f>
        <v>40603</v>
      </c>
      <c r="K32" s="26" t="s">
        <v>80</v>
      </c>
      <c r="L32" s="470">
        <f>IF('[1]p9'!$J$112&lt;&gt;0,'[1]p9'!$J$112,"")</f>
      </c>
      <c r="M32" s="470"/>
      <c r="N32" s="470"/>
      <c r="O32" s="470"/>
      <c r="P32" s="471"/>
      <c r="Q32" s="156"/>
    </row>
    <row r="33" spans="1:17" s="2" customFormat="1" ht="13.5" customHeight="1">
      <c r="A33" s="25" t="s">
        <v>77</v>
      </c>
      <c r="B33" s="374" t="str">
        <f>IF('[1]p9'!$A$112&lt;&gt;0,'[1]p9'!$A$112,"")</f>
        <v>A definir 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5"/>
      <c r="Q33" s="156"/>
    </row>
    <row r="34" spans="1:17" s="41" customFormat="1" ht="11.25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156"/>
    </row>
    <row r="35" spans="1:17" s="2" customFormat="1" ht="13.5" customHeight="1">
      <c r="A35" s="25" t="s">
        <v>74</v>
      </c>
      <c r="B35" s="451" t="str">
        <f>IF('[1]p9'!$A$117&lt;&gt;0,'[1]p9'!$A$117,"")</f>
        <v>Jéssica Lange Ferreira Melo</v>
      </c>
      <c r="C35" s="451"/>
      <c r="D35" s="451"/>
      <c r="E35" s="451"/>
      <c r="F35" s="452"/>
      <c r="G35" s="26" t="s">
        <v>75</v>
      </c>
      <c r="H35" s="91">
        <f>IF('[1]p9'!$G$121&lt;&gt;0,'[1]p9'!$G$121,"")</f>
        <v>39508</v>
      </c>
      <c r="I35" s="26" t="s">
        <v>76</v>
      </c>
      <c r="J35" s="91">
        <f>IF('[1]p9'!$H$121&lt;&gt;0,'[1]p9'!$H$121,"")</f>
        <v>39845</v>
      </c>
      <c r="K35" s="26" t="s">
        <v>80</v>
      </c>
      <c r="L35" s="470" t="str">
        <f>IF('[1]p9'!$J$119&lt;&gt;0,'[1]p9'!$J$119,"")</f>
        <v>CNPq</v>
      </c>
      <c r="M35" s="470"/>
      <c r="N35" s="470"/>
      <c r="O35" s="470"/>
      <c r="P35" s="471"/>
      <c r="Q35" s="156"/>
    </row>
    <row r="36" spans="1:17" s="2" customFormat="1" ht="13.5" customHeight="1">
      <c r="A36" s="25" t="s">
        <v>77</v>
      </c>
      <c r="B36" s="374" t="str">
        <f>IF('[1]p9'!$A$119&lt;&gt;0,'[1]p9'!$A$119,"")</f>
        <v>A definir 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5"/>
      <c r="Q36" s="156"/>
    </row>
    <row r="37" spans="1:19" s="40" customFormat="1" ht="11.25">
      <c r="A37" s="372" t="str">
        <f>T('[1]p10'!$C$13:$G$13)</f>
        <v>Daniel Cordeiro de Morais Filho</v>
      </c>
      <c r="B37" s="373"/>
      <c r="C37" s="373"/>
      <c r="D37" s="373"/>
      <c r="E37" s="377"/>
      <c r="F37" s="441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156"/>
      <c r="R37" s="39"/>
      <c r="S37" s="39"/>
    </row>
    <row r="38" spans="1:17" s="2" customFormat="1" ht="13.5" customHeight="1">
      <c r="A38" s="25" t="s">
        <v>74</v>
      </c>
      <c r="B38" s="451" t="str">
        <f>IF('[1]p10'!$A$110&lt;&gt;0,'[1]p10'!$A$110,"")</f>
        <v>Jackson Jonas Silva Costa</v>
      </c>
      <c r="C38" s="451"/>
      <c r="D38" s="451"/>
      <c r="E38" s="451"/>
      <c r="F38" s="452"/>
      <c r="G38" s="26" t="s">
        <v>75</v>
      </c>
      <c r="H38" s="91">
        <f>IF('[1]p10'!$G$114&lt;&gt;0,'[1]p10'!$G$114,"")</f>
        <v>39661</v>
      </c>
      <c r="I38" s="26" t="s">
        <v>76</v>
      </c>
      <c r="J38" s="91">
        <f>IF('[1]p10'!$H$114&lt;&gt;0,'[1]p10'!$H$114,"")</f>
      </c>
      <c r="K38" s="26" t="s">
        <v>80</v>
      </c>
      <c r="L38" s="470" t="str">
        <f>IF('[1]p10'!$J$112&lt;&gt;0,'[1]p10'!$J$112,"")</f>
        <v>CAPES</v>
      </c>
      <c r="M38" s="470"/>
      <c r="N38" s="470"/>
      <c r="O38" s="470"/>
      <c r="P38" s="471"/>
      <c r="Q38" s="156"/>
    </row>
    <row r="39" spans="1:17" s="2" customFormat="1" ht="13.5" customHeight="1">
      <c r="A39" s="25" t="s">
        <v>77</v>
      </c>
      <c r="B39" s="374" t="str">
        <f>IF('[1]p10'!$A$112&lt;&gt;0,'[1]p10'!$A$112,"")</f>
        <v>ESTUDOS EM EDP´S ELÍPTICAS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5"/>
      <c r="Q39" s="156"/>
    </row>
    <row r="40" spans="1:17" s="41" customFormat="1" ht="11.25">
      <c r="A40" s="469"/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156"/>
    </row>
    <row r="41" spans="1:19" s="40" customFormat="1" ht="11.25">
      <c r="A41" s="372" t="str">
        <f>T('[1]p14'!$C$13:$G$13)</f>
        <v>Francisco Júlio Sobreira de A. Corrêa</v>
      </c>
      <c r="B41" s="373"/>
      <c r="C41" s="373"/>
      <c r="D41" s="373"/>
      <c r="E41" s="377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156"/>
      <c r="R41" s="39"/>
      <c r="S41" s="39"/>
    </row>
    <row r="42" spans="1:17" s="2" customFormat="1" ht="13.5" customHeight="1">
      <c r="A42" s="25" t="s">
        <v>74</v>
      </c>
      <c r="B42" s="451" t="str">
        <f>IF('[1]p14'!$A$110&lt;&gt;0,'[1]p14'!$A$110,"")</f>
        <v>Francisca Leidmar Josué Vieira</v>
      </c>
      <c r="C42" s="451"/>
      <c r="D42" s="451"/>
      <c r="E42" s="451"/>
      <c r="F42" s="452"/>
      <c r="G42" s="26" t="s">
        <v>75</v>
      </c>
      <c r="H42" s="91">
        <f>IF('[1]p14'!$G$114&lt;&gt;0,'[1]p14'!$G$114,"")</f>
        <v>39661</v>
      </c>
      <c r="I42" s="26" t="s">
        <v>76</v>
      </c>
      <c r="J42" s="91">
        <f>IF('[1]p14'!$H$114&lt;&gt;0,'[1]p14'!$H$114,"")</f>
        <v>39888</v>
      </c>
      <c r="K42" s="26" t="s">
        <v>80</v>
      </c>
      <c r="L42" s="470" t="str">
        <f>IF('[1]p14'!$J$112&lt;&gt;0,'[1]p14'!$J$112,"")</f>
        <v>CAPES</v>
      </c>
      <c r="M42" s="470"/>
      <c r="N42" s="470"/>
      <c r="O42" s="470"/>
      <c r="P42" s="471"/>
      <c r="Q42" s="156"/>
    </row>
    <row r="43" spans="1:17" s="2" customFormat="1" ht="13.5" customHeight="1">
      <c r="A43" s="25" t="s">
        <v>77</v>
      </c>
      <c r="B43" s="374" t="str">
        <f>IF('[1]p14'!$A$112&lt;&gt;0,'[1]p14'!$A$112,"")</f>
        <v>Soluções Estacionárias de Sistemas de Reação-Difusão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/>
      <c r="Q43" s="156"/>
    </row>
    <row r="44" spans="1:17" s="41" customFormat="1" ht="11.25">
      <c r="A44" s="468"/>
      <c r="B44" s="468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156"/>
    </row>
    <row r="45" spans="1:19" s="40" customFormat="1" ht="11.25">
      <c r="A45" s="372" t="str">
        <f>T('[1]p16'!$C$13:$G$13)</f>
        <v>Henrique Fernandes de Lima</v>
      </c>
      <c r="B45" s="373"/>
      <c r="C45" s="373"/>
      <c r="D45" s="373"/>
      <c r="E45" s="377"/>
      <c r="F45" s="441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156"/>
      <c r="R45" s="39"/>
      <c r="S45" s="39"/>
    </row>
    <row r="46" spans="1:17" s="2" customFormat="1" ht="13.5" customHeight="1">
      <c r="A46" s="25" t="s">
        <v>74</v>
      </c>
      <c r="B46" s="451" t="str">
        <f>IF('[1]p16'!$A$110&lt;&gt;0,'[1]p16'!$A$110,"")</f>
        <v>Nercionildo Pereira Vaz</v>
      </c>
      <c r="C46" s="451"/>
      <c r="D46" s="451"/>
      <c r="E46" s="451"/>
      <c r="F46" s="452"/>
      <c r="G46" s="26" t="s">
        <v>75</v>
      </c>
      <c r="H46" s="91">
        <f>IF('[1]p16'!$G$114&lt;&gt;0,'[1]p16'!$G$114,"")</f>
        <v>39661</v>
      </c>
      <c r="I46" s="26" t="s">
        <v>76</v>
      </c>
      <c r="J46" s="91">
        <f>IF('[1]p16'!$H$114&lt;&gt;0,'[1]p16'!$H$114,"")</f>
      </c>
      <c r="K46" s="26" t="s">
        <v>80</v>
      </c>
      <c r="L46" s="470" t="str">
        <f>IF('[1]p16'!$J$112&lt;&gt;0,'[1]p16'!$J$112,"")</f>
        <v>CAPES</v>
      </c>
      <c r="M46" s="470"/>
      <c r="N46" s="470"/>
      <c r="O46" s="470"/>
      <c r="P46" s="471"/>
      <c r="Q46" s="156"/>
    </row>
    <row r="47" spans="1:17" s="2" customFormat="1" ht="13.5" customHeight="1">
      <c r="A47" s="25" t="s">
        <v>77</v>
      </c>
      <c r="B47" s="374" t="str">
        <f>IF('[1]p16'!$A$112&lt;&gt;0,'[1]p16'!$A$112,"")</f>
        <v>Classificação de Hipersuperfícies Tipo-Espaço com Bordo Esférico no Espaço de Lorentz-Minkowski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5"/>
      <c r="Q47" s="156"/>
    </row>
    <row r="48" spans="1:17" s="41" customFormat="1" ht="11.25">
      <c r="A48" s="468"/>
      <c r="B48" s="468"/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156"/>
    </row>
    <row r="49" spans="1:19" s="40" customFormat="1" ht="11.25">
      <c r="A49" s="372" t="str">
        <f>T('[1]p26'!$C$13:$G$13)</f>
        <v>Marco Aurélio Soares Souto</v>
      </c>
      <c r="B49" s="373"/>
      <c r="C49" s="373"/>
      <c r="D49" s="373"/>
      <c r="E49" s="377"/>
      <c r="F49" s="441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156"/>
      <c r="R49" s="39"/>
      <c r="S49" s="39"/>
    </row>
    <row r="50" spans="1:17" s="2" customFormat="1" ht="13.5" customHeight="1">
      <c r="A50" s="25" t="s">
        <v>74</v>
      </c>
      <c r="B50" s="451" t="str">
        <f>IF('[1]p26'!$A$110&lt;&gt;0,'[1]p26'!$A$110,"")</f>
        <v>Rawlilson de Oliveira Araújo</v>
      </c>
      <c r="C50" s="451"/>
      <c r="D50" s="451"/>
      <c r="E50" s="451"/>
      <c r="F50" s="452"/>
      <c r="G50" s="26" t="s">
        <v>75</v>
      </c>
      <c r="H50" s="91">
        <f>IF('[1]p26'!$G$114&lt;&gt;0,'[1]p26'!$G$114,"")</f>
        <v>39142</v>
      </c>
      <c r="I50" s="26" t="s">
        <v>76</v>
      </c>
      <c r="J50" s="91">
        <f>IF('[1]p26'!$H$114&lt;&gt;0,'[1]p26'!$H$114,"")</f>
        <v>39870</v>
      </c>
      <c r="K50" s="26" t="s">
        <v>80</v>
      </c>
      <c r="L50" s="470" t="str">
        <f>IF('[1]p26'!$J$112&lt;&gt;0,'[1]p26'!$J$112,"")</f>
        <v>CNPq</v>
      </c>
      <c r="M50" s="470"/>
      <c r="N50" s="470"/>
      <c r="O50" s="470"/>
      <c r="P50" s="471"/>
      <c r="Q50" s="156"/>
    </row>
    <row r="51" spans="1:17" s="2" customFormat="1" ht="13.5" customHeight="1">
      <c r="A51" s="25" t="s">
        <v>77</v>
      </c>
      <c r="B51" s="374" t="str">
        <f>IF('[1]p26'!$A$112&lt;&gt;0,'[1]p26'!$A$112,"")</f>
        <v>Sobre Soluções de Equações Elípticas Não-Lineares num Toro Bi-Dimensional</v>
      </c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5"/>
      <c r="Q51" s="156"/>
    </row>
    <row r="52" spans="1:17" s="41" customFormat="1" ht="11.25">
      <c r="A52" s="469"/>
      <c r="B52" s="469"/>
      <c r="C52" s="469"/>
      <c r="D52" s="469"/>
      <c r="E52" s="469"/>
      <c r="F52" s="469"/>
      <c r="G52" s="469"/>
      <c r="H52" s="469"/>
      <c r="I52" s="469"/>
      <c r="J52" s="469"/>
      <c r="K52" s="469"/>
      <c r="L52" s="469"/>
      <c r="M52" s="469"/>
      <c r="N52" s="469"/>
      <c r="O52" s="469"/>
      <c r="P52" s="469"/>
      <c r="Q52" s="156"/>
    </row>
    <row r="53" spans="1:17" s="2" customFormat="1" ht="13.5" customHeight="1">
      <c r="A53" s="25" t="s">
        <v>74</v>
      </c>
      <c r="B53" s="451" t="str">
        <f>IF('[1]p26'!$A$117&lt;&gt;0,'[1]p26'!$A$117,"")</f>
        <v>Rodrigo Cohen Nemer</v>
      </c>
      <c r="C53" s="451"/>
      <c r="D53" s="451"/>
      <c r="E53" s="451"/>
      <c r="F53" s="452"/>
      <c r="G53" s="26" t="s">
        <v>75</v>
      </c>
      <c r="H53" s="91">
        <f>IF('[1]p26'!$G$121&lt;&gt;0,'[1]p26'!$G$121,"")</f>
        <v>39508</v>
      </c>
      <c r="I53" s="26" t="s">
        <v>76</v>
      </c>
      <c r="J53" s="91">
        <f>IF('[1]p26'!$H$121&lt;&gt;0,'[1]p26'!$H$121,"")</f>
        <v>39872</v>
      </c>
      <c r="K53" s="26" t="s">
        <v>80</v>
      </c>
      <c r="L53" s="470" t="str">
        <f>IF('[1]p26'!$J$119&lt;&gt;0,'[1]p26'!$J$119,"")</f>
        <v>CAPES</v>
      </c>
      <c r="M53" s="470"/>
      <c r="N53" s="470"/>
      <c r="O53" s="470"/>
      <c r="P53" s="471"/>
      <c r="Q53" s="156"/>
    </row>
    <row r="54" spans="1:17" s="2" customFormat="1" ht="13.5" customHeight="1">
      <c r="A54" s="25" t="s">
        <v>77</v>
      </c>
      <c r="B54" s="374" t="str">
        <f>IF('[1]p26'!$A$119&lt;&gt;0,'[1]p26'!$A$119,"")</f>
        <v>Problemas com falta de compacidade</v>
      </c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5"/>
      <c r="Q54" s="156"/>
    </row>
    <row r="55" spans="1:17" s="41" customFormat="1" ht="11.25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156"/>
    </row>
    <row r="56" spans="1:19" s="40" customFormat="1" ht="11.25">
      <c r="A56" s="372" t="str">
        <f>T('[1]p27'!$C$13:$G$13)</f>
        <v>Michelli Karinne Barros da Silva</v>
      </c>
      <c r="B56" s="373"/>
      <c r="C56" s="373"/>
      <c r="D56" s="373"/>
      <c r="E56" s="377"/>
      <c r="F56" s="441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156"/>
      <c r="R56" s="39"/>
      <c r="S56" s="39"/>
    </row>
    <row r="57" spans="1:17" s="2" customFormat="1" ht="13.5" customHeight="1">
      <c r="A57" s="25" t="s">
        <v>74</v>
      </c>
      <c r="B57" s="451" t="str">
        <f>IF('[1]p27'!$A$110&lt;&gt;0,'[1]p27'!$A$110,"")</f>
        <v>José Iraponil Costa Lima</v>
      </c>
      <c r="C57" s="451"/>
      <c r="D57" s="451"/>
      <c r="E57" s="451"/>
      <c r="F57" s="452"/>
      <c r="G57" s="26" t="s">
        <v>75</v>
      </c>
      <c r="H57" s="91">
        <f>IF('[1]p27'!$G$114&lt;&gt;0,'[1]p27'!$G$114,"")</f>
        <v>39153</v>
      </c>
      <c r="I57" s="26" t="s">
        <v>76</v>
      </c>
      <c r="J57" s="91">
        <f>IF('[1]p27'!$H$114&lt;&gt;0,'[1]p27'!$H$114,"")</f>
        <v>39703</v>
      </c>
      <c r="K57" s="26" t="s">
        <v>80</v>
      </c>
      <c r="L57" s="470" t="str">
        <f>IF('[1]p27'!$J$112&lt;&gt;0,'[1]p27'!$J$112,"")</f>
        <v>Não há</v>
      </c>
      <c r="M57" s="470"/>
      <c r="N57" s="470"/>
      <c r="O57" s="470"/>
      <c r="P57" s="471"/>
      <c r="Q57" s="156"/>
    </row>
    <row r="58" spans="1:17" s="2" customFormat="1" ht="13.5" customHeight="1">
      <c r="A58" s="25" t="s">
        <v>77</v>
      </c>
      <c r="B58" s="374" t="str">
        <f>IF('[1]p27'!$A$112&lt;&gt;0,'[1]p27'!$A$112,"")</f>
        <v>Diagnóstico baseado na influência local conforme para modelos de regressão Birnbaum-Sauders e senh-normal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5"/>
      <c r="Q58" s="156"/>
    </row>
    <row r="59" spans="1:17" s="41" customFormat="1" ht="11.25">
      <c r="A59" s="469"/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156"/>
    </row>
    <row r="60" spans="1:19" s="40" customFormat="1" ht="11.25">
      <c r="A60" s="372" t="str">
        <f>T('[1]p32'!$C$13:$G$13)</f>
        <v>Sérgio Mota Alves</v>
      </c>
      <c r="B60" s="373"/>
      <c r="C60" s="373"/>
      <c r="D60" s="373"/>
      <c r="E60" s="377"/>
      <c r="F60" s="441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156"/>
      <c r="R60" s="39"/>
      <c r="S60" s="39"/>
    </row>
    <row r="61" spans="1:17" s="2" customFormat="1" ht="13.5" customHeight="1">
      <c r="A61" s="25" t="s">
        <v>74</v>
      </c>
      <c r="B61" s="451" t="str">
        <f>IF('[1]p32'!$A$110&lt;&gt;0,'[1]p32'!$A$110,"")</f>
        <v>Rivaldo do Nascimento Junior</v>
      </c>
      <c r="C61" s="451"/>
      <c r="D61" s="451"/>
      <c r="E61" s="451"/>
      <c r="F61" s="452"/>
      <c r="G61" s="26" t="s">
        <v>75</v>
      </c>
      <c r="H61" s="91">
        <f>IF('[1]p32'!$G$114&lt;&gt;0,'[1]p32'!$G$114,"")</f>
        <v>39142</v>
      </c>
      <c r="I61" s="26" t="s">
        <v>76</v>
      </c>
      <c r="J61" s="91">
        <f>IF('[1]p32'!$H$114&lt;&gt;0,'[1]p32'!$H$114,"")</f>
      </c>
      <c r="K61" s="26" t="s">
        <v>80</v>
      </c>
      <c r="L61" s="470" t="str">
        <f>IF('[1]p32'!$J$112&lt;&gt;0,'[1]p32'!$J$112,"")</f>
        <v>Não há</v>
      </c>
      <c r="M61" s="470"/>
      <c r="N61" s="470"/>
      <c r="O61" s="470"/>
      <c r="P61" s="471"/>
      <c r="Q61" s="156"/>
    </row>
    <row r="62" spans="1:17" s="2" customFormat="1" ht="13.5" customHeight="1">
      <c r="A62" s="25" t="s">
        <v>77</v>
      </c>
      <c r="B62" s="374" t="str">
        <f>IF('[1]p32'!$A$112&lt;&gt;0,'[1]p32'!$A$112,"")</f>
        <v>Matrizes Triangulares em Blocos</v>
      </c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5"/>
      <c r="Q62" s="156"/>
    </row>
    <row r="63" spans="1:17" s="41" customFormat="1" ht="11.25">
      <c r="A63" s="469"/>
      <c r="B63" s="469"/>
      <c r="C63" s="469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156"/>
    </row>
    <row r="64" spans="1:17" s="2" customFormat="1" ht="13.5" customHeight="1">
      <c r="A64" s="25" t="s">
        <v>74</v>
      </c>
      <c r="B64" s="451" t="str">
        <f>IF('[1]p32'!$A$117&lt;&gt;0,'[1]p32'!$A$117,"")</f>
        <v>Suene Ferreira Campos</v>
      </c>
      <c r="C64" s="451"/>
      <c r="D64" s="451"/>
      <c r="E64" s="451"/>
      <c r="F64" s="452"/>
      <c r="G64" s="26" t="s">
        <v>75</v>
      </c>
      <c r="H64" s="91">
        <f>IF('[1]p32'!$G$121&lt;&gt;0,'[1]p32'!$G$121,"")</f>
        <v>39142</v>
      </c>
      <c r="I64" s="26" t="s">
        <v>76</v>
      </c>
      <c r="J64" s="91">
        <f>IF('[1]p32'!$H$121&lt;&gt;0,'[1]p32'!$H$121,"")</f>
        <v>39800</v>
      </c>
      <c r="K64" s="26" t="s">
        <v>80</v>
      </c>
      <c r="L64" s="470" t="str">
        <f>IF('[1]p32'!$J$119&lt;&gt;0,'[1]p32'!$J$119,"")</f>
        <v>CNPq</v>
      </c>
      <c r="M64" s="470"/>
      <c r="N64" s="470"/>
      <c r="O64" s="470"/>
      <c r="P64" s="471"/>
      <c r="Q64" s="156"/>
    </row>
    <row r="65" spans="1:17" s="2" customFormat="1" ht="13.5" customHeight="1">
      <c r="A65" s="25" t="s">
        <v>77</v>
      </c>
      <c r="B65" s="374" t="str">
        <f>IF('[1]p32'!$A$119&lt;&gt;0,'[1]p32'!$A$119,"")</f>
        <v>O Teorema Sobre o Produto Tensorial em Característica Positiva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5"/>
      <c r="Q65" s="156"/>
    </row>
    <row r="66" spans="1:17" s="41" customFormat="1" ht="11.25">
      <c r="A66" s="469"/>
      <c r="B66" s="469"/>
      <c r="C66" s="469"/>
      <c r="D66" s="469"/>
      <c r="E66" s="469"/>
      <c r="F66" s="469"/>
      <c r="G66" s="469"/>
      <c r="H66" s="469"/>
      <c r="I66" s="469"/>
      <c r="J66" s="469"/>
      <c r="K66" s="469"/>
      <c r="L66" s="469"/>
      <c r="M66" s="469"/>
      <c r="N66" s="469"/>
      <c r="O66" s="469"/>
      <c r="P66" s="469"/>
      <c r="Q66" s="156"/>
    </row>
    <row r="67" spans="1:17" s="2" customFormat="1" ht="13.5" customHeight="1">
      <c r="A67" s="25" t="s">
        <v>74</v>
      </c>
      <c r="B67" s="451" t="str">
        <f>IF('[1]p32'!$A$124&lt;&gt;0,'[1]p32'!$A$124,"")</f>
        <v>Carlos David Lobão</v>
      </c>
      <c r="C67" s="451"/>
      <c r="D67" s="451"/>
      <c r="E67" s="451"/>
      <c r="F67" s="452"/>
      <c r="G67" s="26" t="s">
        <v>75</v>
      </c>
      <c r="H67" s="91">
        <f>IF('[1]p32'!$G$128&lt;&gt;0,'[1]p32'!$G$128,"")</f>
        <v>39508</v>
      </c>
      <c r="I67" s="26" t="s">
        <v>76</v>
      </c>
      <c r="J67" s="91">
        <f>IF('[1]p32'!$H$128&lt;&gt;0,'[1]p32'!$H$128,"")</f>
      </c>
      <c r="K67" s="26" t="s">
        <v>80</v>
      </c>
      <c r="L67" s="470" t="str">
        <f>IF('[1]p32'!$J$126&lt;&gt;0,'[1]p32'!$J$126,"")</f>
        <v>Não há</v>
      </c>
      <c r="M67" s="470"/>
      <c r="N67" s="470"/>
      <c r="O67" s="470"/>
      <c r="P67" s="471"/>
      <c r="Q67" s="156"/>
    </row>
    <row r="68" spans="1:17" s="2" customFormat="1" ht="13.5" customHeight="1">
      <c r="A68" s="25" t="s">
        <v>77</v>
      </c>
      <c r="B68" s="374" t="str">
        <f>IF('[1]p32'!$A$126&lt;&gt;0,'[1]p32'!$A$126,"")</f>
        <v>A Dimensão de Gelfand-Kirillov e Algumas Aplicações à PI-teorias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5"/>
      <c r="Q68" s="156"/>
    </row>
  </sheetData>
  <sheetProtection password="CEFE" sheet="1"/>
  <mergeCells count="99">
    <mergeCell ref="B68:P68"/>
    <mergeCell ref="B67:F67"/>
    <mergeCell ref="L67:P67"/>
    <mergeCell ref="B62:P62"/>
    <mergeCell ref="A63:P63"/>
    <mergeCell ref="B64:F64"/>
    <mergeCell ref="L64:P64"/>
    <mergeCell ref="A56:E56"/>
    <mergeCell ref="F56:P56"/>
    <mergeCell ref="B65:P65"/>
    <mergeCell ref="A66:P66"/>
    <mergeCell ref="B58:P58"/>
    <mergeCell ref="A59:P59"/>
    <mergeCell ref="A60:E60"/>
    <mergeCell ref="F60:P60"/>
    <mergeCell ref="B61:F61"/>
    <mergeCell ref="L61:P61"/>
    <mergeCell ref="B57:F57"/>
    <mergeCell ref="L57:P57"/>
    <mergeCell ref="B50:F50"/>
    <mergeCell ref="L50:P50"/>
    <mergeCell ref="B51:P51"/>
    <mergeCell ref="A52:P52"/>
    <mergeCell ref="B53:F53"/>
    <mergeCell ref="L53:P53"/>
    <mergeCell ref="B54:P54"/>
    <mergeCell ref="A55:P55"/>
    <mergeCell ref="B8:P8"/>
    <mergeCell ref="A9:P9"/>
    <mergeCell ref="A48:P48"/>
    <mergeCell ref="A49:E49"/>
    <mergeCell ref="F49:P49"/>
    <mergeCell ref="A45:E45"/>
    <mergeCell ref="F45:P45"/>
    <mergeCell ref="B46:F46"/>
    <mergeCell ref="L46:P46"/>
    <mergeCell ref="B14:F14"/>
    <mergeCell ref="F6:P6"/>
    <mergeCell ref="O3:P3"/>
    <mergeCell ref="F3:L3"/>
    <mergeCell ref="B7:F7"/>
    <mergeCell ref="L7:P7"/>
    <mergeCell ref="A6:E6"/>
    <mergeCell ref="A1:P1"/>
    <mergeCell ref="A4:P5"/>
    <mergeCell ref="A2:P2"/>
    <mergeCell ref="M3:N3"/>
    <mergeCell ref="A3:E3"/>
    <mergeCell ref="L14:P14"/>
    <mergeCell ref="A10:E10"/>
    <mergeCell ref="F10:P10"/>
    <mergeCell ref="B11:F11"/>
    <mergeCell ref="L11:P11"/>
    <mergeCell ref="B12:P12"/>
    <mergeCell ref="A13:P13"/>
    <mergeCell ref="A27:E27"/>
    <mergeCell ref="F27:P27"/>
    <mergeCell ref="B15:P15"/>
    <mergeCell ref="A16:P16"/>
    <mergeCell ref="B18:F18"/>
    <mergeCell ref="L18:P18"/>
    <mergeCell ref="B19:P19"/>
    <mergeCell ref="A20:P20"/>
    <mergeCell ref="A17:E17"/>
    <mergeCell ref="F17:P17"/>
    <mergeCell ref="B24:F24"/>
    <mergeCell ref="L24:P24"/>
    <mergeCell ref="B25:P25"/>
    <mergeCell ref="A26:P26"/>
    <mergeCell ref="B21:F21"/>
    <mergeCell ref="L21:P21"/>
    <mergeCell ref="B22:P22"/>
    <mergeCell ref="A23:P23"/>
    <mergeCell ref="B28:F28"/>
    <mergeCell ref="L28:P28"/>
    <mergeCell ref="B29:P29"/>
    <mergeCell ref="B32:F32"/>
    <mergeCell ref="L32:P32"/>
    <mergeCell ref="B33:P33"/>
    <mergeCell ref="A34:P34"/>
    <mergeCell ref="A30:P30"/>
    <mergeCell ref="A31:E31"/>
    <mergeCell ref="F31:P31"/>
    <mergeCell ref="B35:F35"/>
    <mergeCell ref="L35:P35"/>
    <mergeCell ref="B36:P36"/>
    <mergeCell ref="B39:P39"/>
    <mergeCell ref="A37:E37"/>
    <mergeCell ref="F37:P37"/>
    <mergeCell ref="B38:F38"/>
    <mergeCell ref="L38:P38"/>
    <mergeCell ref="B43:P43"/>
    <mergeCell ref="A44:P44"/>
    <mergeCell ref="B47:P47"/>
    <mergeCell ref="A40:P40"/>
    <mergeCell ref="A41:E41"/>
    <mergeCell ref="F41:P41"/>
    <mergeCell ref="B42:F42"/>
    <mergeCell ref="L42:P4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1">
      <selection activeCell="E3" sqref="E3:L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7109375" style="0" customWidth="1"/>
    <col min="6" max="6" width="11.14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5.8515625" style="0" customWidth="1"/>
    <col min="12" max="12" width="7.7109375" style="0" customWidth="1"/>
    <col min="13" max="13" width="6.28125" style="0" customWidth="1"/>
    <col min="14" max="14" width="7.421875" style="0" customWidth="1"/>
    <col min="15" max="15" width="6.421875" style="0" customWidth="1"/>
    <col min="16" max="16" width="7.28125" style="0" customWidth="1"/>
    <col min="17" max="17" width="6.710937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2"/>
      <c r="Q1" s="64"/>
    </row>
    <row r="2" spans="1:17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64"/>
    </row>
    <row r="3" spans="1:17" ht="13.5" thickBot="1">
      <c r="A3" s="380" t="s">
        <v>93</v>
      </c>
      <c r="B3" s="381"/>
      <c r="C3" s="381"/>
      <c r="D3" s="382"/>
      <c r="E3" s="389"/>
      <c r="F3" s="390"/>
      <c r="G3" s="390"/>
      <c r="H3" s="390"/>
      <c r="I3" s="390"/>
      <c r="J3" s="390"/>
      <c r="K3" s="390"/>
      <c r="L3" s="390"/>
      <c r="M3" s="387" t="s">
        <v>81</v>
      </c>
      <c r="N3" s="388"/>
      <c r="O3" s="385" t="str">
        <f>'[1]p1'!$H$4</f>
        <v>2008.2</v>
      </c>
      <c r="P3" s="386"/>
      <c r="Q3" s="64"/>
    </row>
    <row r="4" spans="1:17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64"/>
    </row>
    <row r="5" spans="1:17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64"/>
    </row>
    <row r="6" spans="1:16" ht="12.75">
      <c r="A6" s="468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</row>
    <row r="7" spans="1:19" s="9" customFormat="1" ht="12.75">
      <c r="A7" s="372" t="str">
        <f>T('[1]p3'!$C$13:$G$13)</f>
        <v>Amauri Araújo Cruz</v>
      </c>
      <c r="B7" s="373"/>
      <c r="C7" s="373"/>
      <c r="D7" s="373"/>
      <c r="E7" s="377"/>
      <c r="F7" s="441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64"/>
      <c r="R7" s="23"/>
      <c r="S7" s="23"/>
    </row>
    <row r="8" spans="1:17" s="1" customFormat="1" ht="13.5" customHeight="1">
      <c r="A8" s="25" t="s">
        <v>74</v>
      </c>
      <c r="B8" s="451" t="str">
        <f>IF('[1]p3'!$A$78&lt;&gt;0,'[1]p3'!$A$78,"")</f>
        <v>Wênio Vasconcelos Catão</v>
      </c>
      <c r="C8" s="451"/>
      <c r="D8" s="451"/>
      <c r="E8" s="451"/>
      <c r="F8" s="452"/>
      <c r="G8" s="26" t="s">
        <v>75</v>
      </c>
      <c r="H8" s="90">
        <f>IF('[1]p3'!$G$82&lt;&gt;0,'[1]p3'!$G$82,"")</f>
        <v>39560</v>
      </c>
      <c r="I8" s="26" t="s">
        <v>76</v>
      </c>
      <c r="J8" s="90">
        <f>IF('[1]p3'!$H$82&lt;&gt;0,'[1]p3'!$H$82,"")</f>
        <v>39871</v>
      </c>
      <c r="K8" s="26" t="s">
        <v>80</v>
      </c>
      <c r="L8" s="475" t="str">
        <f>IF('[1]p3'!$J$80&lt;&gt;0,'[1]p3'!$J$80,"")</f>
        <v>UFCG</v>
      </c>
      <c r="M8" s="475"/>
      <c r="N8" s="111" t="s">
        <v>26</v>
      </c>
      <c r="O8" s="475" t="str">
        <f>IF('[1]p3'!$L$80&lt;&gt;0,'[1]p3'!$L$80,"")</f>
        <v>Em andamento</v>
      </c>
      <c r="P8" s="476"/>
      <c r="Q8" s="64"/>
    </row>
    <row r="9" spans="1:17" s="1" customFormat="1" ht="13.5" customHeight="1">
      <c r="A9" s="25" t="s">
        <v>77</v>
      </c>
      <c r="B9" s="411" t="str">
        <f>IF('[1]p3'!$A$80&lt;&gt;0,'[1]p3'!$A$80,"")</f>
        <v>Projeto de Monitoria da UAME</v>
      </c>
      <c r="C9" s="411"/>
      <c r="D9" s="411"/>
      <c r="E9" s="411"/>
      <c r="F9" s="411"/>
      <c r="G9" s="411"/>
      <c r="H9" s="411"/>
      <c r="I9" s="411"/>
      <c r="J9" s="93" t="s">
        <v>27</v>
      </c>
      <c r="K9" s="411" t="str">
        <f>IF('[1]p3'!$A$82&lt;&gt;0,'[1]p3'!$A$82,"")</f>
        <v>Monitoria</v>
      </c>
      <c r="L9" s="411"/>
      <c r="M9" s="411"/>
      <c r="N9" s="411"/>
      <c r="O9" s="411"/>
      <c r="P9" s="411"/>
      <c r="Q9" s="64"/>
    </row>
    <row r="10" spans="1:16" ht="12.75">
      <c r="A10" s="468"/>
      <c r="B10" s="468"/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</row>
    <row r="11" spans="1:19" s="9" customFormat="1" ht="12.75">
      <c r="A11" s="372" t="str">
        <f>T('[1]p4'!$C$13:$G$13)</f>
        <v>Angelo Roncalli Furtado de Holanda</v>
      </c>
      <c r="B11" s="373"/>
      <c r="C11" s="373"/>
      <c r="D11" s="373"/>
      <c r="E11" s="377"/>
      <c r="F11" s="441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64"/>
      <c r="R11" s="23"/>
      <c r="S11" s="23"/>
    </row>
    <row r="12" spans="1:17" s="1" customFormat="1" ht="13.5" customHeight="1">
      <c r="A12" s="25" t="s">
        <v>74</v>
      </c>
      <c r="B12" s="451" t="str">
        <f>IF('[1]p4'!$A$78&lt;&gt;0,'[1]p4'!$A$78,"")</f>
        <v>Renato Silva Pereira</v>
      </c>
      <c r="C12" s="451"/>
      <c r="D12" s="451"/>
      <c r="E12" s="451"/>
      <c r="F12" s="452"/>
      <c r="G12" s="26" t="s">
        <v>75</v>
      </c>
      <c r="H12" s="90">
        <f>IF('[1]p4'!$G$82&lt;&gt;0,'[1]p4'!$G$82,"")</f>
        <v>39295</v>
      </c>
      <c r="I12" s="26" t="s">
        <v>76</v>
      </c>
      <c r="J12" s="90">
        <f>IF('[1]p4'!$H$82&lt;&gt;0,'[1]p4'!$H$82,"")</f>
        <v>39660</v>
      </c>
      <c r="K12" s="26" t="s">
        <v>80</v>
      </c>
      <c r="L12" s="475" t="str">
        <f>IF('[1]p4'!$J$80&lt;&gt;0,'[1]p4'!$J$80,"")</f>
        <v>CNPq</v>
      </c>
      <c r="M12" s="475"/>
      <c r="N12" s="111" t="s">
        <v>26</v>
      </c>
      <c r="O12" s="475" t="str">
        <f>IF('[1]p4'!$L$80&lt;&gt;0,'[1]p4'!$L$80,"")</f>
        <v>Concluído</v>
      </c>
      <c r="P12" s="476"/>
      <c r="Q12" s="64"/>
    </row>
    <row r="13" spans="1:17" s="1" customFormat="1" ht="13.5" customHeight="1">
      <c r="A13" s="25" t="s">
        <v>77</v>
      </c>
      <c r="B13" s="411" t="str">
        <f>IF('[1]p4'!$A$80&lt;&gt;0,'[1]p4'!$A$80,"")</f>
        <v>Equações diferenciais com aplicações em modelagem</v>
      </c>
      <c r="C13" s="411"/>
      <c r="D13" s="411"/>
      <c r="E13" s="411"/>
      <c r="F13" s="411"/>
      <c r="G13" s="411"/>
      <c r="H13" s="411"/>
      <c r="I13" s="411"/>
      <c r="J13" s="93" t="s">
        <v>27</v>
      </c>
      <c r="K13" s="411" t="str">
        <f>IF('[1]p4'!$A$82&lt;&gt;0,'[1]p4'!$A$82,"")</f>
        <v>PIBIC</v>
      </c>
      <c r="L13" s="411"/>
      <c r="M13" s="411"/>
      <c r="N13" s="411"/>
      <c r="O13" s="411"/>
      <c r="P13" s="411"/>
      <c r="Q13" s="64"/>
    </row>
    <row r="14" spans="1:17" ht="12.75">
      <c r="A14" s="469"/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64"/>
    </row>
    <row r="15" spans="1:17" s="1" customFormat="1" ht="13.5" customHeight="1">
      <c r="A15" s="25" t="s">
        <v>74</v>
      </c>
      <c r="B15" s="451" t="str">
        <f>IF('[1]p4'!$A$85&lt;&gt;0,'[1]p4'!$A$85,"")</f>
        <v>Renato Silva Pereira</v>
      </c>
      <c r="C15" s="451"/>
      <c r="D15" s="451"/>
      <c r="E15" s="451"/>
      <c r="F15" s="452"/>
      <c r="G15" s="26" t="s">
        <v>75</v>
      </c>
      <c r="H15" s="90">
        <f>IF('[1]p4'!$G$89&lt;&gt;0,'[1]p4'!$G$89,"")</f>
        <v>39661</v>
      </c>
      <c r="I15" s="26" t="s">
        <v>76</v>
      </c>
      <c r="J15" s="90">
        <f>IF('[1]p4'!$H$89&lt;&gt;0,'[1]p4'!$H$89,"")</f>
        <v>40025</v>
      </c>
      <c r="K15" s="26" t="s">
        <v>80</v>
      </c>
      <c r="L15" s="475" t="str">
        <f>IF('[1]p4'!$J$87&lt;&gt;0,'[1]p4'!$J$87,"")</f>
        <v>CNPq</v>
      </c>
      <c r="M15" s="475"/>
      <c r="N15" s="111" t="s">
        <v>26</v>
      </c>
      <c r="O15" s="475" t="str">
        <f>IF('[1]p4'!$L$87&lt;&gt;0,'[1]p4'!$L$87,"")</f>
        <v>Em andamento</v>
      </c>
      <c r="P15" s="476"/>
      <c r="Q15" s="64"/>
    </row>
    <row r="16" spans="1:17" s="1" customFormat="1" ht="13.5" customHeight="1">
      <c r="A16" s="25" t="s">
        <v>77</v>
      </c>
      <c r="B16" s="411" t="str">
        <f>IF('[1]p4'!$A$87&lt;&gt;0,'[1]p4'!$A$87,"")</f>
        <v>Introdução as equações da Físca Matemática</v>
      </c>
      <c r="C16" s="411"/>
      <c r="D16" s="411"/>
      <c r="E16" s="411"/>
      <c r="F16" s="411"/>
      <c r="G16" s="411"/>
      <c r="H16" s="411"/>
      <c r="I16" s="411"/>
      <c r="J16" s="93" t="s">
        <v>27</v>
      </c>
      <c r="K16" s="411" t="str">
        <f>IF('[1]p4'!$A$89&lt;&gt;0,'[1]p4'!$A$89,"")</f>
        <v>PIBIC</v>
      </c>
      <c r="L16" s="411"/>
      <c r="M16" s="411"/>
      <c r="N16" s="411"/>
      <c r="O16" s="411"/>
      <c r="P16" s="411"/>
      <c r="Q16" s="64"/>
    </row>
    <row r="17" spans="1:17" ht="12.75">
      <c r="A17" s="469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64"/>
    </row>
    <row r="18" spans="1:19" s="9" customFormat="1" ht="12.75">
      <c r="A18" s="372" t="str">
        <f>T('[1]p7'!$C$13:$G$13)</f>
        <v>Aparecido Jesuino de Souza</v>
      </c>
      <c r="B18" s="373"/>
      <c r="C18" s="373"/>
      <c r="D18" s="373"/>
      <c r="E18" s="377"/>
      <c r="F18" s="441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64"/>
      <c r="R18" s="23"/>
      <c r="S18" s="23"/>
    </row>
    <row r="19" spans="1:17" s="1" customFormat="1" ht="13.5" customHeight="1">
      <c r="A19" s="25" t="s">
        <v>74</v>
      </c>
      <c r="B19" s="451" t="str">
        <f>IF('[1]p7'!$A$92&lt;&gt;0,'[1]p7'!$A$92,"")</f>
        <v>João Victor Sampaio Borges</v>
      </c>
      <c r="C19" s="451"/>
      <c r="D19" s="451"/>
      <c r="E19" s="451"/>
      <c r="F19" s="452"/>
      <c r="G19" s="26" t="s">
        <v>75</v>
      </c>
      <c r="H19" s="90">
        <f>IF('[1]p7'!$G$96&lt;&gt;0,'[1]p7'!$G$96,"")</f>
        <v>39508</v>
      </c>
      <c r="I19" s="26" t="s">
        <v>76</v>
      </c>
      <c r="J19" s="90">
        <f>IF('[1]p7'!$H$96&lt;&gt;0,'[1]p7'!$H$96,"")</f>
        <v>39805</v>
      </c>
      <c r="K19" s="26" t="s">
        <v>80</v>
      </c>
      <c r="L19" s="475" t="str">
        <f>IF('[1]p7'!$J$94&lt;&gt;0,'[1]p7'!$J$94,"")</f>
        <v>Não há</v>
      </c>
      <c r="M19" s="475"/>
      <c r="N19" s="111" t="s">
        <v>26</v>
      </c>
      <c r="O19" s="475" t="str">
        <f>IF('[1]p7'!$L$94&lt;&gt;0,'[1]p7'!$L$94,"")</f>
        <v>Em andamento</v>
      </c>
      <c r="P19" s="476"/>
      <c r="Q19" s="64"/>
    </row>
    <row r="20" spans="1:17" s="1" customFormat="1" ht="13.5" customHeight="1">
      <c r="A20" s="25" t="s">
        <v>77</v>
      </c>
      <c r="B20" s="411" t="str">
        <f>IF('[1]p7'!$A$94&lt;&gt;0,'[1]p7'!$A$94,"")</f>
        <v>Atualização a Home-Page da UAME e apoio ao LIDME</v>
      </c>
      <c r="C20" s="411"/>
      <c r="D20" s="411"/>
      <c r="E20" s="411"/>
      <c r="F20" s="411"/>
      <c r="G20" s="411"/>
      <c r="H20" s="411"/>
      <c r="I20" s="411"/>
      <c r="J20" s="93" t="s">
        <v>27</v>
      </c>
      <c r="K20" s="411" t="str">
        <f>IF('[1]p7'!$A$96&lt;&gt;0,'[1]p7'!$A$96,"")</f>
        <v>Projeto Específico</v>
      </c>
      <c r="L20" s="411"/>
      <c r="M20" s="411"/>
      <c r="N20" s="411"/>
      <c r="O20" s="411"/>
      <c r="P20" s="411"/>
      <c r="Q20" s="64"/>
    </row>
    <row r="21" spans="1:17" ht="12.75">
      <c r="A21" s="469"/>
      <c r="B21" s="469"/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64"/>
    </row>
    <row r="22" spans="1:17" s="1" customFormat="1" ht="13.5" customHeight="1">
      <c r="A22" s="25" t="s">
        <v>74</v>
      </c>
      <c r="B22" s="451" t="str">
        <f>IF('[1]p7'!$A$99&lt;&gt;0,'[1]p7'!$A$99,"")</f>
        <v>Rivaldo Bezerra de Aquino Filho</v>
      </c>
      <c r="C22" s="451"/>
      <c r="D22" s="451"/>
      <c r="E22" s="451"/>
      <c r="F22" s="452"/>
      <c r="G22" s="26" t="s">
        <v>75</v>
      </c>
      <c r="H22" s="90">
        <f>IF('[1]p7'!$G$103&lt;&gt;0,'[1]p7'!$G$103,"")</f>
        <v>39326</v>
      </c>
      <c r="I22" s="26" t="s">
        <v>76</v>
      </c>
      <c r="J22" s="90">
        <f>IF('[1]p7'!$H$103&lt;&gt;0,'[1]p7'!$H$103,"")</f>
        <v>40025</v>
      </c>
      <c r="K22" s="26" t="s">
        <v>80</v>
      </c>
      <c r="L22" s="475" t="str">
        <f>IF('[1]p7'!$J$101&lt;&gt;0,'[1]p7'!$J$101,"")</f>
        <v>CNPq</v>
      </c>
      <c r="M22" s="475"/>
      <c r="N22" s="111" t="s">
        <v>26</v>
      </c>
      <c r="O22" s="475" t="str">
        <f>IF('[1]p7'!$L$101&lt;&gt;0,'[1]p7'!$L$101,"")</f>
        <v>Em andamento</v>
      </c>
      <c r="P22" s="476"/>
      <c r="Q22" s="64"/>
    </row>
    <row r="23" spans="1:17" s="1" customFormat="1" ht="13.5" customHeight="1">
      <c r="A23" s="25" t="s">
        <v>77</v>
      </c>
      <c r="B23" s="411" t="str">
        <f>IF('[1]p7'!$A$101&lt;&gt;0,'[1]p7'!$A$101,"")</f>
        <v>Tópicos de Equações Diferenciais</v>
      </c>
      <c r="C23" s="411"/>
      <c r="D23" s="411"/>
      <c r="E23" s="411"/>
      <c r="F23" s="411"/>
      <c r="G23" s="411"/>
      <c r="H23" s="411"/>
      <c r="I23" s="411"/>
      <c r="J23" s="93" t="s">
        <v>27</v>
      </c>
      <c r="K23" s="411" t="str">
        <f>IF('[1]p7'!$A$103&lt;&gt;0,'[1]p7'!$A$103,"")</f>
        <v>Auxílio integrado CNPq</v>
      </c>
      <c r="L23" s="411"/>
      <c r="M23" s="411"/>
      <c r="N23" s="411"/>
      <c r="O23" s="411"/>
      <c r="P23" s="411"/>
      <c r="Q23" s="64"/>
    </row>
    <row r="24" spans="1:16" ht="12.75">
      <c r="A24" s="468"/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</row>
    <row r="25" spans="1:19" s="9" customFormat="1" ht="12.75">
      <c r="A25" s="372" t="str">
        <f>T('[1]p12'!$C$13:$G$13)</f>
        <v>Florence Ayres Campello de Oliveira</v>
      </c>
      <c r="B25" s="373"/>
      <c r="C25" s="373"/>
      <c r="D25" s="373"/>
      <c r="E25" s="377"/>
      <c r="F25" s="441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64"/>
      <c r="R25" s="23"/>
      <c r="S25" s="23"/>
    </row>
    <row r="26" spans="1:17" s="1" customFormat="1" ht="13.5" customHeight="1">
      <c r="A26" s="25" t="s">
        <v>74</v>
      </c>
      <c r="B26" s="451" t="str">
        <f>IF('[1]p12'!$A$78&lt;&gt;0,'[1]p12'!$A$78,"")</f>
        <v>Volney</v>
      </c>
      <c r="C26" s="451"/>
      <c r="D26" s="451"/>
      <c r="E26" s="451"/>
      <c r="F26" s="452"/>
      <c r="G26" s="26" t="s">
        <v>75</v>
      </c>
      <c r="H26" s="90">
        <f>IF('[1]p12'!$G$82&lt;&gt;0,'[1]p12'!$G$82,"")</f>
        <v>39573</v>
      </c>
      <c r="I26" s="26" t="s">
        <v>76</v>
      </c>
      <c r="J26" s="90">
        <f>IF('[1]p12'!$H$82&lt;&gt;0,'[1]p12'!$H$82,"")</f>
        <v>39866</v>
      </c>
      <c r="K26" s="26" t="s">
        <v>80</v>
      </c>
      <c r="L26" s="475" t="str">
        <f>IF('[1]p12'!$J$80&lt;&gt;0,'[1]p12'!$J$80,"")</f>
        <v>UFCG</v>
      </c>
      <c r="M26" s="475"/>
      <c r="N26" s="111" t="s">
        <v>26</v>
      </c>
      <c r="O26" s="475" t="str">
        <f>IF('[1]p12'!$L$80&lt;&gt;0,'[1]p12'!$L$80,"")</f>
        <v>Em andamento</v>
      </c>
      <c r="P26" s="476"/>
      <c r="Q26" s="64"/>
    </row>
    <row r="27" spans="1:17" s="1" customFormat="1" ht="13.5" customHeight="1">
      <c r="A27" s="25" t="s">
        <v>77</v>
      </c>
      <c r="B27" s="411" t="str">
        <f>IF('[1]p12'!$A$80&lt;&gt;0,'[1]p12'!$A$80,"")</f>
        <v>Projeto monitoria </v>
      </c>
      <c r="C27" s="411"/>
      <c r="D27" s="411"/>
      <c r="E27" s="411"/>
      <c r="F27" s="411"/>
      <c r="G27" s="411"/>
      <c r="H27" s="411"/>
      <c r="I27" s="411"/>
      <c r="J27" s="93" t="s">
        <v>27</v>
      </c>
      <c r="K27" s="411" t="str">
        <f>IF('[1]p12'!$A$82&lt;&gt;0,'[1]p12'!$A$82,"")</f>
        <v>Monitoria</v>
      </c>
      <c r="L27" s="411"/>
      <c r="M27" s="411"/>
      <c r="N27" s="411"/>
      <c r="O27" s="411"/>
      <c r="P27" s="411"/>
      <c r="Q27" s="64"/>
    </row>
    <row r="28" spans="1:16" ht="12.75">
      <c r="A28" s="468"/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</row>
    <row r="29" spans="1:19" s="9" customFormat="1" ht="12.75">
      <c r="A29" s="372" t="str">
        <f>T('[1]p13'!$C$13:$G$13)</f>
        <v>Francisco Antônio Morais de Souza</v>
      </c>
      <c r="B29" s="373"/>
      <c r="C29" s="373"/>
      <c r="D29" s="373"/>
      <c r="E29" s="377"/>
      <c r="F29" s="441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64"/>
      <c r="R29" s="23"/>
      <c r="S29" s="23"/>
    </row>
    <row r="30" spans="1:17" s="1" customFormat="1" ht="13.5" customHeight="1">
      <c r="A30" s="25" t="s">
        <v>74</v>
      </c>
      <c r="B30" s="451" t="str">
        <f>IF('[1]p13'!$A$78&lt;&gt;0,'[1]p13'!$A$78,"")</f>
        <v>Damares Pereira Monteiro</v>
      </c>
      <c r="C30" s="451"/>
      <c r="D30" s="451"/>
      <c r="E30" s="451"/>
      <c r="F30" s="452"/>
      <c r="G30" s="26" t="s">
        <v>75</v>
      </c>
      <c r="H30" s="90">
        <f>IF('[1]p13'!$G$82&lt;&gt;0,'[1]p13'!$G$82,"")</f>
        <v>39569</v>
      </c>
      <c r="I30" s="26" t="s">
        <v>76</v>
      </c>
      <c r="J30" s="90">
        <f>IF('[1]p13'!$H$82&lt;&gt;0,'[1]p13'!$H$82,"")</f>
      </c>
      <c r="K30" s="26" t="s">
        <v>80</v>
      </c>
      <c r="L30" s="475" t="str">
        <f>IF('[1]p13'!$J$80&lt;&gt;0,'[1]p13'!$J$80,"")</f>
        <v>ANP</v>
      </c>
      <c r="M30" s="475"/>
      <c r="N30" s="111" t="s">
        <v>26</v>
      </c>
      <c r="O30" s="475" t="str">
        <f>IF('[1]p13'!$L$80&lt;&gt;0,'[1]p13'!$L$80,"")</f>
        <v>Em andamento</v>
      </c>
      <c r="P30" s="476"/>
      <c r="Q30" s="64"/>
    </row>
    <row r="31" spans="1:17" s="1" customFormat="1" ht="13.5" customHeight="1">
      <c r="A31" s="25" t="s">
        <v>77</v>
      </c>
      <c r="B31" s="411" t="str">
        <f>IF('[1]p13'!$A$80&lt;&gt;0,'[1]p13'!$A$80,"")</f>
        <v>Análise de Risco Estocástica na Perfuração e Completação de Poços Petrolíferos</v>
      </c>
      <c r="C31" s="411"/>
      <c r="D31" s="411"/>
      <c r="E31" s="411"/>
      <c r="F31" s="411"/>
      <c r="G31" s="411"/>
      <c r="H31" s="411"/>
      <c r="I31" s="411"/>
      <c r="J31" s="93" t="s">
        <v>27</v>
      </c>
      <c r="K31" s="411" t="str">
        <f>IF('[1]p13'!$A$82&lt;&gt;0,'[1]p13'!$A$82,"")</f>
        <v>Programa de Recursos Humanos da ANP-PRH25</v>
      </c>
      <c r="L31" s="411"/>
      <c r="M31" s="411"/>
      <c r="N31" s="411"/>
      <c r="O31" s="411"/>
      <c r="P31" s="411"/>
      <c r="Q31" s="64"/>
    </row>
    <row r="32" spans="1:17" ht="12.75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64"/>
    </row>
    <row r="33" spans="1:17" s="1" customFormat="1" ht="13.5" customHeight="1">
      <c r="A33" s="25" t="s">
        <v>74</v>
      </c>
      <c r="B33" s="451" t="str">
        <f>IF('[1]p13'!$A$85&lt;&gt;0,'[1]p13'!$A$85,"")</f>
        <v>Maria de Sousa Leite Filha</v>
      </c>
      <c r="C33" s="451"/>
      <c r="D33" s="451"/>
      <c r="E33" s="451"/>
      <c r="F33" s="452"/>
      <c r="G33" s="26" t="s">
        <v>75</v>
      </c>
      <c r="H33" s="90">
        <f>IF('[1]p13'!$G$89&lt;&gt;0,'[1]p13'!$G$89,"")</f>
        <v>39569</v>
      </c>
      <c r="I33" s="26" t="s">
        <v>76</v>
      </c>
      <c r="J33" s="90">
        <f>IF('[1]p13'!$H$89&lt;&gt;0,'[1]p13'!$H$89,"")</f>
      </c>
      <c r="K33" s="26" t="s">
        <v>80</v>
      </c>
      <c r="L33" s="475" t="str">
        <f>IF('[1]p13'!$J$87&lt;&gt;0,'[1]p13'!$J$87,"")</f>
        <v>ANP</v>
      </c>
      <c r="M33" s="475"/>
      <c r="N33" s="111" t="s">
        <v>26</v>
      </c>
      <c r="O33" s="475" t="str">
        <f>IF('[1]p13'!$L$87&lt;&gt;0,'[1]p13'!$L$87,"")</f>
        <v>Em andamento</v>
      </c>
      <c r="P33" s="476"/>
      <c r="Q33" s="64"/>
    </row>
    <row r="34" spans="1:17" s="1" customFormat="1" ht="13.5" customHeight="1">
      <c r="A34" s="25" t="s">
        <v>77</v>
      </c>
      <c r="B34" s="411" t="str">
        <f>IF('[1]p13'!$A$87&lt;&gt;0,'[1]p13'!$A$87,"")</f>
        <v>Estudo de Técnicas de Análise de Risco Aplicadas no Desenvolvimento de Campos de Petróleo</v>
      </c>
      <c r="C34" s="411"/>
      <c r="D34" s="411"/>
      <c r="E34" s="411"/>
      <c r="F34" s="411"/>
      <c r="G34" s="411"/>
      <c r="H34" s="411"/>
      <c r="I34" s="411"/>
      <c r="J34" s="93" t="s">
        <v>27</v>
      </c>
      <c r="K34" s="411" t="str">
        <f>IF('[1]p13'!$A$89&lt;&gt;0,'[1]p13'!$A$89,"")</f>
        <v>Programa de Recursos Humanos da ANP-PRH25</v>
      </c>
      <c r="L34" s="411"/>
      <c r="M34" s="411"/>
      <c r="N34" s="411"/>
      <c r="O34" s="411"/>
      <c r="P34" s="411"/>
      <c r="Q34" s="64"/>
    </row>
    <row r="35" spans="1:19" s="9" customFormat="1" ht="12.75">
      <c r="A35" s="372" t="str">
        <f>T('[1]p14'!$C$13:$G$13)</f>
        <v>Francisco Júlio Sobreira de A. Corrêa</v>
      </c>
      <c r="B35" s="373"/>
      <c r="C35" s="373"/>
      <c r="D35" s="373"/>
      <c r="E35" s="377"/>
      <c r="F35" s="441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64"/>
      <c r="R35" s="23"/>
      <c r="S35" s="23"/>
    </row>
    <row r="36" spans="1:17" s="1" customFormat="1" ht="13.5" customHeight="1">
      <c r="A36" s="25" t="s">
        <v>74</v>
      </c>
      <c r="B36" s="451" t="str">
        <f>IF('[1]p14'!$A$78&lt;&gt;0,'[1]p14'!$A$78,"")</f>
        <v>Israel Buriti Galvão</v>
      </c>
      <c r="C36" s="451"/>
      <c r="D36" s="451"/>
      <c r="E36" s="451"/>
      <c r="F36" s="452"/>
      <c r="G36" s="26" t="s">
        <v>75</v>
      </c>
      <c r="H36" s="90">
        <f>IF('[1]p14'!$G$82&lt;&gt;0,'[1]p14'!$G$82,"")</f>
        <v>39661</v>
      </c>
      <c r="I36" s="26" t="s">
        <v>76</v>
      </c>
      <c r="J36" s="90">
        <f>IF('[1]p14'!$H$82&lt;&gt;0,'[1]p14'!$H$82,"")</f>
        <v>40024</v>
      </c>
      <c r="K36" s="26" t="s">
        <v>80</v>
      </c>
      <c r="L36" s="475" t="str">
        <f>IF('[1]p14'!$J$80&lt;&gt;0,'[1]p14'!$J$80,"")</f>
        <v>CNPq</v>
      </c>
      <c r="M36" s="475"/>
      <c r="N36" s="111" t="s">
        <v>26</v>
      </c>
      <c r="O36" s="475" t="str">
        <f>IF('[1]p14'!$L$80&lt;&gt;0,'[1]p14'!$L$80,"")</f>
        <v>Em andamento</v>
      </c>
      <c r="P36" s="476"/>
      <c r="Q36" s="64"/>
    </row>
    <row r="37" spans="1:17" s="1" customFormat="1" ht="13.5" customHeight="1">
      <c r="A37" s="25" t="s">
        <v>77</v>
      </c>
      <c r="B37" s="411" t="str">
        <f>IF('[1]p14'!$A$80&lt;&gt;0,'[1]p14'!$A$80,"")</f>
        <v>Equações Diferenciais e Aplicações</v>
      </c>
      <c r="C37" s="411"/>
      <c r="D37" s="411"/>
      <c r="E37" s="411"/>
      <c r="F37" s="411"/>
      <c r="G37" s="411"/>
      <c r="H37" s="411"/>
      <c r="I37" s="411"/>
      <c r="J37" s="93" t="s">
        <v>27</v>
      </c>
      <c r="K37" s="411" t="str">
        <f>IF('[1]p14'!$A$82&lt;&gt;0,'[1]p14'!$A$82,"")</f>
        <v>PIBIC</v>
      </c>
      <c r="L37" s="411"/>
      <c r="M37" s="411"/>
      <c r="N37" s="411"/>
      <c r="O37" s="411"/>
      <c r="P37" s="411"/>
      <c r="Q37" s="64"/>
    </row>
    <row r="38" spans="1:17" ht="12.75">
      <c r="A38" s="469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64"/>
    </row>
    <row r="39" spans="1:19" s="9" customFormat="1" ht="12.75">
      <c r="A39" s="372" t="str">
        <f>T('[1]p15'!$C$13:$G$13)</f>
        <v>Gilberto da Silva Matos</v>
      </c>
      <c r="B39" s="373"/>
      <c r="C39" s="373"/>
      <c r="D39" s="373"/>
      <c r="E39" s="377"/>
      <c r="F39" s="441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64"/>
      <c r="R39" s="23"/>
      <c r="S39" s="23"/>
    </row>
    <row r="40" spans="1:17" s="1" customFormat="1" ht="13.5" customHeight="1">
      <c r="A40" s="25" t="s">
        <v>74</v>
      </c>
      <c r="B40" s="451" t="str">
        <f>IF('[1]p15'!$A$78&lt;&gt;0,'[1]p15'!$A$78,"")</f>
        <v>Rafael Baptista de Assis</v>
      </c>
      <c r="C40" s="451"/>
      <c r="D40" s="451"/>
      <c r="E40" s="451"/>
      <c r="F40" s="452"/>
      <c r="G40" s="26" t="s">
        <v>75</v>
      </c>
      <c r="H40" s="90">
        <f>IF('[1]p15'!$G$82&lt;&gt;0,'[1]p15'!$G$82,"")</f>
        <v>39661</v>
      </c>
      <c r="I40" s="26" t="s">
        <v>76</v>
      </c>
      <c r="J40" s="90">
        <f>IF('[1]p15'!$H$82&lt;&gt;0,'[1]p15'!$H$82,"")</f>
        <v>40025</v>
      </c>
      <c r="K40" s="26" t="s">
        <v>80</v>
      </c>
      <c r="L40" s="475" t="str">
        <f>IF('[1]p15'!$J$80&lt;&gt;0,'[1]p15'!$J$80,"")</f>
        <v>CNPq</v>
      </c>
      <c r="M40" s="475"/>
      <c r="N40" s="111" t="s">
        <v>26</v>
      </c>
      <c r="O40" s="475" t="str">
        <f>IF('[1]p15'!$L$80&lt;&gt;0,'[1]p15'!$L$80,"")</f>
        <v>Em andamento</v>
      </c>
      <c r="P40" s="476"/>
      <c r="Q40" s="64"/>
    </row>
    <row r="41" spans="1:17" s="1" customFormat="1" ht="13.5" customHeight="1">
      <c r="A41" s="25" t="s">
        <v>77</v>
      </c>
      <c r="B41" s="411" t="str">
        <f>IF('[1]p15'!$A$80&lt;&gt;0,'[1]p15'!$A$80,"")</f>
        <v>Modelos Birbaum Saunder generalizados</v>
      </c>
      <c r="C41" s="411"/>
      <c r="D41" s="411"/>
      <c r="E41" s="411"/>
      <c r="F41" s="411"/>
      <c r="G41" s="411"/>
      <c r="H41" s="411"/>
      <c r="I41" s="411"/>
      <c r="J41" s="93" t="s">
        <v>27</v>
      </c>
      <c r="K41" s="411" t="str">
        <f>IF('[1]p15'!$A$82&lt;&gt;0,'[1]p15'!$A$82,"")</f>
        <v>PIBIC</v>
      </c>
      <c r="L41" s="411"/>
      <c r="M41" s="411"/>
      <c r="N41" s="411"/>
      <c r="O41" s="411"/>
      <c r="P41" s="411"/>
      <c r="Q41" s="64"/>
    </row>
    <row r="42" spans="1:16" ht="12.75">
      <c r="A42" s="468"/>
      <c r="B42" s="468"/>
      <c r="C42" s="468"/>
      <c r="D42" s="468"/>
      <c r="E42" s="468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</row>
    <row r="43" spans="1:19" s="9" customFormat="1" ht="12.75">
      <c r="A43" s="372" t="str">
        <f>T('[1]p19'!$C$13:$G$13)</f>
        <v>Jesualdo Gomes das Chagas</v>
      </c>
      <c r="B43" s="373"/>
      <c r="C43" s="373"/>
      <c r="D43" s="373"/>
      <c r="E43" s="377"/>
      <c r="F43" s="441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64"/>
      <c r="R43" s="23"/>
      <c r="S43" s="23"/>
    </row>
    <row r="44" spans="1:17" s="1" customFormat="1" ht="13.5" customHeight="1">
      <c r="A44" s="25" t="s">
        <v>74</v>
      </c>
      <c r="B44" s="451" t="str">
        <f>IF('[1]p19'!$A$78&lt;&gt;0,'[1]p19'!$A$78,"")</f>
        <v>Maria Wedna Gomes Pereira</v>
      </c>
      <c r="C44" s="451"/>
      <c r="D44" s="451"/>
      <c r="E44" s="451"/>
      <c r="F44" s="452"/>
      <c r="G44" s="26" t="s">
        <v>75</v>
      </c>
      <c r="H44" s="90">
        <f>IF('[1]p19'!$G$82&lt;&gt;0,'[1]p19'!$G$82,"")</f>
      </c>
      <c r="I44" s="26" t="s">
        <v>76</v>
      </c>
      <c r="J44" s="90">
        <f>IF('[1]p19'!$H$82&lt;&gt;0,'[1]p19'!$H$82,"")</f>
      </c>
      <c r="K44" s="26" t="s">
        <v>80</v>
      </c>
      <c r="L44" s="475" t="str">
        <f>IF('[1]p19'!$J$80&lt;&gt;0,'[1]p19'!$J$80,"")</f>
        <v>UFCG</v>
      </c>
      <c r="M44" s="475"/>
      <c r="N44" s="111" t="s">
        <v>26</v>
      </c>
      <c r="O44" s="475" t="str">
        <f>IF('[1]p19'!$L$80&lt;&gt;0,'[1]p19'!$L$80,"")</f>
        <v>Em andamento</v>
      </c>
      <c r="P44" s="476"/>
      <c r="Q44" s="64"/>
    </row>
    <row r="45" spans="1:17" s="1" customFormat="1" ht="13.5" customHeight="1">
      <c r="A45" s="25" t="s">
        <v>77</v>
      </c>
      <c r="B45" s="411" t="str">
        <f>IF('[1]p19'!$A$80&lt;&gt;0,'[1]p19'!$A$80,"")</f>
        <v>PROLICEM 2008 - Projeto: Contextualizando a Matemática</v>
      </c>
      <c r="C45" s="411"/>
      <c r="D45" s="411"/>
      <c r="E45" s="411"/>
      <c r="F45" s="411"/>
      <c r="G45" s="411"/>
      <c r="H45" s="411"/>
      <c r="I45" s="411"/>
      <c r="J45" s="93" t="s">
        <v>27</v>
      </c>
      <c r="K45" s="411" t="str">
        <f>IF('[1]p19'!$A$82&lt;&gt;0,'[1]p19'!$A$82,"")</f>
        <v>PROLICEN</v>
      </c>
      <c r="L45" s="411"/>
      <c r="M45" s="411"/>
      <c r="N45" s="411"/>
      <c r="O45" s="411"/>
      <c r="P45" s="411"/>
      <c r="Q45" s="64"/>
    </row>
    <row r="46" spans="1:16" ht="12.75">
      <c r="A46" s="468"/>
      <c r="B46" s="468"/>
      <c r="C46" s="468"/>
      <c r="D46" s="468"/>
      <c r="E46" s="468"/>
      <c r="F46" s="468"/>
      <c r="G46" s="468"/>
      <c r="H46" s="468"/>
      <c r="I46" s="468"/>
      <c r="J46" s="468"/>
      <c r="K46" s="468"/>
      <c r="L46" s="468"/>
      <c r="M46" s="468"/>
      <c r="N46" s="468"/>
      <c r="O46" s="468"/>
      <c r="P46" s="468"/>
    </row>
    <row r="47" spans="1:19" s="9" customFormat="1" ht="12.75">
      <c r="A47" s="372" t="str">
        <f>T('[1]p20'!$C$13:$G$13)</f>
        <v>José de Arimatéia Fernandes</v>
      </c>
      <c r="B47" s="373"/>
      <c r="C47" s="373"/>
      <c r="D47" s="373"/>
      <c r="E47" s="377"/>
      <c r="F47" s="441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64"/>
      <c r="R47" s="23"/>
      <c r="S47" s="23"/>
    </row>
    <row r="48" spans="1:17" s="1" customFormat="1" ht="13.5" customHeight="1">
      <c r="A48" s="25" t="s">
        <v>74</v>
      </c>
      <c r="B48" s="451" t="str">
        <f>IF('[1]p20'!$A$78&lt;&gt;0,'[1]p20'!$A$78,"")</f>
        <v>João Paulo Formiga de Meneses</v>
      </c>
      <c r="C48" s="451"/>
      <c r="D48" s="451"/>
      <c r="E48" s="451"/>
      <c r="F48" s="452"/>
      <c r="G48" s="26" t="s">
        <v>75</v>
      </c>
      <c r="H48" s="90">
        <f>IF('[1]p20'!$G$82&lt;&gt;0,'[1]p20'!$G$82,"")</f>
        <v>39661</v>
      </c>
      <c r="I48" s="26" t="s">
        <v>76</v>
      </c>
      <c r="J48" s="90">
        <f>IF('[1]p20'!$H$82&lt;&gt;0,'[1]p20'!$H$82,"")</f>
        <v>40025</v>
      </c>
      <c r="K48" s="26" t="s">
        <v>80</v>
      </c>
      <c r="L48" s="475" t="str">
        <f>IF('[1]p20'!$J$80&lt;&gt;0,'[1]p20'!$J$80,"")</f>
        <v>CNPq</v>
      </c>
      <c r="M48" s="475"/>
      <c r="N48" s="111" t="s">
        <v>26</v>
      </c>
      <c r="O48" s="475" t="str">
        <f>IF('[1]p20'!$L$80&lt;&gt;0,'[1]p20'!$L$80,"")</f>
        <v>Em andamento</v>
      </c>
      <c r="P48" s="476"/>
      <c r="Q48" s="64"/>
    </row>
    <row r="49" spans="1:17" s="1" customFormat="1" ht="13.5" customHeight="1">
      <c r="A49" s="25" t="s">
        <v>77</v>
      </c>
      <c r="B49" s="411" t="str">
        <f>IF('[1]p20'!$A$80&lt;&gt;0,'[1]p20'!$A$80,"")</f>
        <v>Iniciação às Equações Diferenciais Parciais</v>
      </c>
      <c r="C49" s="411"/>
      <c r="D49" s="411"/>
      <c r="E49" s="411"/>
      <c r="F49" s="411"/>
      <c r="G49" s="411"/>
      <c r="H49" s="411"/>
      <c r="I49" s="411"/>
      <c r="J49" s="93" t="s">
        <v>27</v>
      </c>
      <c r="K49" s="411" t="str">
        <f>IF('[1]p20'!$A$82&lt;&gt;0,'[1]p20'!$A$82,"")</f>
        <v>PIBIC</v>
      </c>
      <c r="L49" s="411"/>
      <c r="M49" s="411"/>
      <c r="N49" s="411"/>
      <c r="O49" s="411"/>
      <c r="P49" s="411"/>
      <c r="Q49" s="64"/>
    </row>
    <row r="50" spans="1:17" ht="12.75">
      <c r="A50" s="469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64"/>
    </row>
    <row r="51" spans="1:17" s="1" customFormat="1" ht="13.5" customHeight="1">
      <c r="A51" s="25" t="s">
        <v>74</v>
      </c>
      <c r="B51" s="451" t="str">
        <f>IF('[1]p20'!$A$85&lt;&gt;0,'[1]p20'!$A$85,"")</f>
        <v>Anderson Gleryston Silva Sousa</v>
      </c>
      <c r="C51" s="451"/>
      <c r="D51" s="451"/>
      <c r="E51" s="451"/>
      <c r="F51" s="452"/>
      <c r="G51" s="26" t="s">
        <v>75</v>
      </c>
      <c r="H51" s="90">
        <f>IF('[1]p20'!$G$89&lt;&gt;0,'[1]p20'!$G$89,"")</f>
        <v>39539</v>
      </c>
      <c r="I51" s="26" t="s">
        <v>76</v>
      </c>
      <c r="J51" s="90">
        <f>IF('[1]p20'!$H$89&lt;&gt;0,'[1]p20'!$H$89,"")</f>
        <v>39792</v>
      </c>
      <c r="K51" s="26" t="s">
        <v>80</v>
      </c>
      <c r="L51" s="475" t="str">
        <f>IF('[1]p20'!$J$87&lt;&gt;0,'[1]p20'!$J$87,"")</f>
        <v>UFCG</v>
      </c>
      <c r="M51" s="475"/>
      <c r="N51" s="111" t="s">
        <v>26</v>
      </c>
      <c r="O51" s="475" t="str">
        <f>IF('[1]p20'!$L$87&lt;&gt;0,'[1]p20'!$L$87,"")</f>
        <v>Concluído</v>
      </c>
      <c r="P51" s="476"/>
      <c r="Q51" s="64"/>
    </row>
    <row r="52" spans="1:17" s="1" customFormat="1" ht="13.5" customHeight="1">
      <c r="A52" s="25" t="s">
        <v>77</v>
      </c>
      <c r="B52" s="411" t="str">
        <f>IF('[1]p20'!$A$87&lt;&gt;0,'[1]p20'!$A$87,"")</f>
        <v>Olimpíada Campinense de Matemática</v>
      </c>
      <c r="C52" s="411"/>
      <c r="D52" s="411"/>
      <c r="E52" s="411"/>
      <c r="F52" s="411"/>
      <c r="G52" s="411"/>
      <c r="H52" s="411"/>
      <c r="I52" s="411"/>
      <c r="J52" s="93" t="s">
        <v>27</v>
      </c>
      <c r="K52" s="411" t="str">
        <f>IF('[1]p20'!$A$89&lt;&gt;0,'[1]p20'!$A$89,"")</f>
        <v>Extensão-PROBEX</v>
      </c>
      <c r="L52" s="411"/>
      <c r="M52" s="411"/>
      <c r="N52" s="411"/>
      <c r="O52" s="411"/>
      <c r="P52" s="411"/>
      <c r="Q52" s="64"/>
    </row>
    <row r="53" spans="1:17" ht="12.75">
      <c r="A53" s="469"/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64"/>
    </row>
    <row r="54" spans="1:17" s="1" customFormat="1" ht="13.5" customHeight="1">
      <c r="A54" s="25" t="s">
        <v>74</v>
      </c>
      <c r="B54" s="451" t="str">
        <f>IF('[1]p20'!$A$92&lt;&gt;0,'[1]p20'!$A$92,"")</f>
        <v>Felipe Gonçalves Assis</v>
      </c>
      <c r="C54" s="451"/>
      <c r="D54" s="451"/>
      <c r="E54" s="451"/>
      <c r="F54" s="452"/>
      <c r="G54" s="26" t="s">
        <v>75</v>
      </c>
      <c r="H54" s="90">
        <f>IF('[1]p20'!$G$96&lt;&gt;0,'[1]p20'!$G$96,"")</f>
        <v>39539</v>
      </c>
      <c r="I54" s="26" t="s">
        <v>76</v>
      </c>
      <c r="J54" s="90">
        <f>IF('[1]p20'!$H$96&lt;&gt;0,'[1]p20'!$H$96,"")</f>
        <v>39792</v>
      </c>
      <c r="K54" s="26" t="s">
        <v>80</v>
      </c>
      <c r="L54" s="475" t="str">
        <f>IF('[1]p20'!$J$94&lt;&gt;0,'[1]p20'!$J$94,"")</f>
        <v>UFCG</v>
      </c>
      <c r="M54" s="475"/>
      <c r="N54" s="111" t="s">
        <v>26</v>
      </c>
      <c r="O54" s="475" t="str">
        <f>IF('[1]p20'!$L$94&lt;&gt;0,'[1]p20'!$L$94,"")</f>
        <v>Concluído</v>
      </c>
      <c r="P54" s="476"/>
      <c r="Q54" s="64"/>
    </row>
    <row r="55" spans="1:17" s="1" customFormat="1" ht="13.5" customHeight="1">
      <c r="A55" s="25" t="s">
        <v>77</v>
      </c>
      <c r="B55" s="411" t="str">
        <f>IF('[1]p20'!$A$94&lt;&gt;0,'[1]p20'!$A$94,"")</f>
        <v>Olimpíada Campinense de Matemática</v>
      </c>
      <c r="C55" s="411"/>
      <c r="D55" s="411"/>
      <c r="E55" s="411"/>
      <c r="F55" s="411"/>
      <c r="G55" s="411"/>
      <c r="H55" s="411"/>
      <c r="I55" s="411"/>
      <c r="J55" s="93" t="s">
        <v>27</v>
      </c>
      <c r="K55" s="411" t="str">
        <f>IF('[1]p20'!$A$96&lt;&gt;0,'[1]p20'!$A$96,"")</f>
        <v>Extensão-PROBEX</v>
      </c>
      <c r="L55" s="411"/>
      <c r="M55" s="411"/>
      <c r="N55" s="411"/>
      <c r="O55" s="411"/>
      <c r="P55" s="411"/>
      <c r="Q55" s="64"/>
    </row>
    <row r="56" spans="1:17" ht="12.75">
      <c r="A56" s="469"/>
      <c r="B56" s="469"/>
      <c r="C56" s="469"/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64"/>
    </row>
    <row r="57" spans="1:19" s="9" customFormat="1" ht="12.75">
      <c r="A57" s="372" t="str">
        <f>T('[1]p22'!$C$13:$G$13)</f>
        <v>José Lindomberg Possiano Barreiro</v>
      </c>
      <c r="B57" s="373"/>
      <c r="C57" s="373"/>
      <c r="D57" s="373"/>
      <c r="E57" s="377"/>
      <c r="F57" s="441"/>
      <c r="G57" s="442"/>
      <c r="H57" s="442"/>
      <c r="I57" s="442"/>
      <c r="J57" s="442"/>
      <c r="K57" s="442"/>
      <c r="L57" s="442"/>
      <c r="M57" s="442"/>
      <c r="N57" s="442"/>
      <c r="O57" s="442"/>
      <c r="P57" s="442"/>
      <c r="Q57" s="64"/>
      <c r="R57" s="23"/>
      <c r="S57" s="23"/>
    </row>
    <row r="58" spans="1:17" s="1" customFormat="1" ht="13.5" customHeight="1">
      <c r="A58" s="25" t="s">
        <v>74</v>
      </c>
      <c r="B58" s="451" t="str">
        <f>IF('[1]p22'!$A$78&lt;&gt;0,'[1]p22'!$A$78,"")</f>
        <v>Flávia Daylane Tavares de Luna</v>
      </c>
      <c r="C58" s="451"/>
      <c r="D58" s="451"/>
      <c r="E58" s="451"/>
      <c r="F58" s="452"/>
      <c r="G58" s="26" t="s">
        <v>75</v>
      </c>
      <c r="H58" s="90">
        <f>IF('[1]p22'!$G$82&lt;&gt;0,'[1]p22'!$G$82,"")</f>
        <v>39340</v>
      </c>
      <c r="I58" s="26" t="s">
        <v>76</v>
      </c>
      <c r="J58" s="90">
        <f>IF('[1]p22'!$H$82&lt;&gt;0,'[1]p22'!$H$82,"")</f>
        <v>39863</v>
      </c>
      <c r="K58" s="26" t="s">
        <v>80</v>
      </c>
      <c r="L58" s="475" t="str">
        <f>IF('[1]p22'!$J$80&lt;&gt;0,'[1]p22'!$J$80,"")</f>
        <v>UFCG</v>
      </c>
      <c r="M58" s="475"/>
      <c r="N58" s="111" t="s">
        <v>26</v>
      </c>
      <c r="O58" s="475" t="str">
        <f>IF('[1]p22'!$L$80&lt;&gt;0,'[1]p22'!$L$80,"")</f>
        <v>Concluído</v>
      </c>
      <c r="P58" s="476"/>
      <c r="Q58" s="64"/>
    </row>
    <row r="59" spans="1:17" s="1" customFormat="1" ht="13.5" customHeight="1">
      <c r="A59" s="25" t="s">
        <v>77</v>
      </c>
      <c r="B59" s="411" t="str">
        <f>IF('[1]p22'!$A$80&lt;&gt;0,'[1]p22'!$A$80,"")</f>
        <v>Cálculo Diferencial e Integral II</v>
      </c>
      <c r="C59" s="411"/>
      <c r="D59" s="411"/>
      <c r="E59" s="411"/>
      <c r="F59" s="411"/>
      <c r="G59" s="411"/>
      <c r="H59" s="411"/>
      <c r="I59" s="411"/>
      <c r="J59" s="93" t="s">
        <v>27</v>
      </c>
      <c r="K59" s="411" t="str">
        <f>IF('[1]p22'!$A$82&lt;&gt;0,'[1]p22'!$A$82,"")</f>
        <v>Monitoria</v>
      </c>
      <c r="L59" s="411"/>
      <c r="M59" s="411"/>
      <c r="N59" s="411"/>
      <c r="O59" s="411"/>
      <c r="P59" s="411"/>
      <c r="Q59" s="64"/>
    </row>
    <row r="60" spans="1:17" ht="12.75">
      <c r="A60" s="469"/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69"/>
      <c r="Q60" s="64"/>
    </row>
    <row r="61" spans="1:19" s="9" customFormat="1" ht="12.75">
      <c r="A61" s="372" t="str">
        <f>T('[1]p23'!$C$13:$G$13)</f>
        <v>José Luiz Neto</v>
      </c>
      <c r="B61" s="373"/>
      <c r="C61" s="373"/>
      <c r="D61" s="373"/>
      <c r="E61" s="377"/>
      <c r="F61" s="441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64"/>
      <c r="R61" s="23"/>
      <c r="S61" s="23"/>
    </row>
    <row r="62" spans="1:17" s="1" customFormat="1" ht="13.5" customHeight="1">
      <c r="A62" s="25" t="s">
        <v>74</v>
      </c>
      <c r="B62" s="451" t="str">
        <f>IF('[1]p23'!$A$78&lt;&gt;0,'[1]p23'!$A$78,"")</f>
        <v>Maria de Fátima Pereira</v>
      </c>
      <c r="C62" s="451"/>
      <c r="D62" s="451"/>
      <c r="E62" s="451"/>
      <c r="F62" s="452"/>
      <c r="G62" s="26" t="s">
        <v>75</v>
      </c>
      <c r="H62" s="90">
        <f>IF('[1]p23'!$G$82&lt;&gt;0,'[1]p23'!$G$82,"")</f>
        <v>39573</v>
      </c>
      <c r="I62" s="26" t="s">
        <v>76</v>
      </c>
      <c r="J62" s="90">
        <f>IF('[1]p23'!$H$82&lt;&gt;0,'[1]p23'!$H$82,"")</f>
        <v>39871</v>
      </c>
      <c r="K62" s="26" t="s">
        <v>80</v>
      </c>
      <c r="L62" s="475" t="str">
        <f>IF('[1]p23'!$J$80&lt;&gt;0,'[1]p23'!$J$80,"")</f>
        <v>UFCG</v>
      </c>
      <c r="M62" s="475"/>
      <c r="N62" s="111" t="s">
        <v>26</v>
      </c>
      <c r="O62" s="475" t="str">
        <f>IF('[1]p23'!$L$80&lt;&gt;0,'[1]p23'!$L$80,"")</f>
        <v>Concluído</v>
      </c>
      <c r="P62" s="476"/>
      <c r="Q62" s="64"/>
    </row>
    <row r="63" spans="1:17" s="1" customFormat="1" ht="13.5" customHeight="1">
      <c r="A63" s="25" t="s">
        <v>77</v>
      </c>
      <c r="B63" s="411" t="str">
        <f>IF('[1]p23'!$A$80&lt;&gt;0,'[1]p23'!$A$80,"")</f>
        <v>Contextualuzando a Matemática</v>
      </c>
      <c r="C63" s="411"/>
      <c r="D63" s="411"/>
      <c r="E63" s="411"/>
      <c r="F63" s="411"/>
      <c r="G63" s="411"/>
      <c r="H63" s="411"/>
      <c r="I63" s="411"/>
      <c r="J63" s="93" t="s">
        <v>27</v>
      </c>
      <c r="K63" s="411" t="str">
        <f>IF('[1]p23'!$A$82&lt;&gt;0,'[1]p23'!$A$82,"")</f>
        <v>PROLICEN</v>
      </c>
      <c r="L63" s="411"/>
      <c r="M63" s="411"/>
      <c r="N63" s="411"/>
      <c r="O63" s="411"/>
      <c r="P63" s="411"/>
      <c r="Q63" s="64"/>
    </row>
    <row r="64" spans="1:17" ht="12.75">
      <c r="A64" s="469"/>
      <c r="B64" s="469"/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9"/>
      <c r="O64" s="469"/>
      <c r="P64" s="469"/>
      <c r="Q64" s="64"/>
    </row>
    <row r="65" spans="1:17" s="1" customFormat="1" ht="13.5" customHeight="1">
      <c r="A65" s="25" t="s">
        <v>74</v>
      </c>
      <c r="B65" s="451" t="str">
        <f>IF('[1]p23'!$A$85&lt;&gt;0,'[1]p23'!$A$85,"")</f>
        <v>Filipe Nascimento Silva</v>
      </c>
      <c r="C65" s="451"/>
      <c r="D65" s="451"/>
      <c r="E65" s="451"/>
      <c r="F65" s="452"/>
      <c r="G65" s="26" t="s">
        <v>75</v>
      </c>
      <c r="H65" s="90">
        <f>IF('[1]p23'!$G$89&lt;&gt;0,'[1]p23'!$G$89,"")</f>
        <v>39573</v>
      </c>
      <c r="I65" s="26" t="s">
        <v>76</v>
      </c>
      <c r="J65" s="90">
        <f>IF('[1]p23'!$H$89&lt;&gt;0,'[1]p23'!$H$89,"")</f>
        <v>39871</v>
      </c>
      <c r="K65" s="26" t="s">
        <v>80</v>
      </c>
      <c r="L65" s="475" t="str">
        <f>IF('[1]p23'!$J$87&lt;&gt;0,'[1]p23'!$J$87,"")</f>
        <v>UFCG</v>
      </c>
      <c r="M65" s="475"/>
      <c r="N65" s="111" t="s">
        <v>26</v>
      </c>
      <c r="O65" s="475" t="str">
        <f>IF('[1]p23'!$L$87&lt;&gt;0,'[1]p23'!$L$87,"")</f>
        <v>Concluído</v>
      </c>
      <c r="P65" s="476"/>
      <c r="Q65" s="64"/>
    </row>
    <row r="66" spans="1:17" s="1" customFormat="1" ht="13.5" customHeight="1">
      <c r="A66" s="25" t="s">
        <v>77</v>
      </c>
      <c r="B66" s="411" t="str">
        <f>IF('[1]p23'!$A$87&lt;&gt;0,'[1]p23'!$A$87,"")</f>
        <v>MELHORIA DO ENSINO DE GRADUAÇÃO NA UAME/CCT/UFCG</v>
      </c>
      <c r="C66" s="411"/>
      <c r="D66" s="411"/>
      <c r="E66" s="411"/>
      <c r="F66" s="411"/>
      <c r="G66" s="411"/>
      <c r="H66" s="411"/>
      <c r="I66" s="411"/>
      <c r="J66" s="93" t="s">
        <v>27</v>
      </c>
      <c r="K66" s="411" t="str">
        <f>IF('[1]p23'!$A$89&lt;&gt;0,'[1]p23'!$A$89,"")</f>
        <v>Monitoria</v>
      </c>
      <c r="L66" s="411"/>
      <c r="M66" s="411"/>
      <c r="N66" s="411"/>
      <c r="O66" s="411"/>
      <c r="P66" s="411"/>
      <c r="Q66" s="64"/>
    </row>
    <row r="67" spans="1:19" s="9" customFormat="1" ht="12.75">
      <c r="A67" s="372" t="str">
        <f>T('[1]p24'!$C$13:$G$13)</f>
        <v>Luiz Mendes Albuquerque Neto</v>
      </c>
      <c r="B67" s="373"/>
      <c r="C67" s="373"/>
      <c r="D67" s="373"/>
      <c r="E67" s="377"/>
      <c r="F67" s="441"/>
      <c r="G67" s="442"/>
      <c r="H67" s="442"/>
      <c r="I67" s="442"/>
      <c r="J67" s="442"/>
      <c r="K67" s="442"/>
      <c r="L67" s="442"/>
      <c r="M67" s="442"/>
      <c r="N67" s="442"/>
      <c r="O67" s="442"/>
      <c r="P67" s="442"/>
      <c r="Q67" s="64"/>
      <c r="R67" s="23"/>
      <c r="S67" s="23"/>
    </row>
    <row r="68" spans="1:17" s="1" customFormat="1" ht="13.5" customHeight="1">
      <c r="A68" s="25" t="s">
        <v>74</v>
      </c>
      <c r="B68" s="451" t="str">
        <f>IF('[1]p24'!$A$78&lt;&gt;0,'[1]p24'!$A$78,"")</f>
        <v>Israel Buriti Frazão</v>
      </c>
      <c r="C68" s="451"/>
      <c r="D68" s="451"/>
      <c r="E68" s="451"/>
      <c r="F68" s="452"/>
      <c r="G68" s="26" t="s">
        <v>75</v>
      </c>
      <c r="H68" s="90">
        <f>IF('[1]p24'!$G$82&lt;&gt;0,'[1]p24'!$G$82,"")</f>
        <v>39661</v>
      </c>
      <c r="I68" s="26" t="s">
        <v>76</v>
      </c>
      <c r="J68" s="90">
        <f>IF('[1]p24'!$H$82&lt;&gt;0,'[1]p24'!$H$82,"")</f>
        <v>40025</v>
      </c>
      <c r="K68" s="26" t="s">
        <v>80</v>
      </c>
      <c r="L68" s="475" t="str">
        <f>IF('[1]p24'!$J$80&lt;&gt;0,'[1]p24'!$J$80,"")</f>
        <v>CNPq</v>
      </c>
      <c r="M68" s="475"/>
      <c r="N68" s="111" t="s">
        <v>26</v>
      </c>
      <c r="O68" s="475" t="str">
        <f>IF('[1]p24'!$L$80&lt;&gt;0,'[1]p24'!$L$80,"")</f>
        <v>Em andamento</v>
      </c>
      <c r="P68" s="476"/>
      <c r="Q68" s="64"/>
    </row>
    <row r="69" spans="1:17" s="1" customFormat="1" ht="13.5" customHeight="1">
      <c r="A69" s="25" t="s">
        <v>77</v>
      </c>
      <c r="B69" s="411" t="str">
        <f>IF('[1]p24'!$A$80&lt;&gt;0,'[1]p24'!$A$80,"")</f>
        <v>Iniciação Científica/Equações Diferenciais e Aplicações</v>
      </c>
      <c r="C69" s="411"/>
      <c r="D69" s="411"/>
      <c r="E69" s="411"/>
      <c r="F69" s="411"/>
      <c r="G69" s="411"/>
      <c r="H69" s="411"/>
      <c r="I69" s="411"/>
      <c r="J69" s="93" t="s">
        <v>27</v>
      </c>
      <c r="K69" s="411" t="str">
        <f>IF('[1]p24'!$A$82&lt;&gt;0,'[1]p24'!$A$82,"")</f>
        <v>Projeto Específico</v>
      </c>
      <c r="L69" s="411"/>
      <c r="M69" s="411"/>
      <c r="N69" s="411"/>
      <c r="O69" s="411"/>
      <c r="P69" s="411"/>
      <c r="Q69" s="64"/>
    </row>
    <row r="70" spans="1:17" ht="12.75">
      <c r="A70" s="469"/>
      <c r="B70" s="469"/>
      <c r="C70" s="469"/>
      <c r="D70" s="469"/>
      <c r="E70" s="469"/>
      <c r="F70" s="469"/>
      <c r="G70" s="469"/>
      <c r="H70" s="469"/>
      <c r="I70" s="469"/>
      <c r="J70" s="469"/>
      <c r="K70" s="469"/>
      <c r="L70" s="469"/>
      <c r="M70" s="469"/>
      <c r="N70" s="469"/>
      <c r="O70" s="469"/>
      <c r="P70" s="469"/>
      <c r="Q70" s="64"/>
    </row>
    <row r="71" spans="1:17" s="1" customFormat="1" ht="13.5" customHeight="1">
      <c r="A71" s="25" t="s">
        <v>74</v>
      </c>
      <c r="B71" s="451" t="str">
        <f>IF('[1]p24'!$A$85&lt;&gt;0,'[1]p24'!$A$85,"")</f>
        <v>Raphael Henrique Falcão de Melo</v>
      </c>
      <c r="C71" s="451"/>
      <c r="D71" s="451"/>
      <c r="E71" s="451"/>
      <c r="F71" s="452"/>
      <c r="G71" s="26" t="s">
        <v>75</v>
      </c>
      <c r="H71" s="90">
        <f>IF('[1]p24'!$G$89&lt;&gt;0,'[1]p24'!$G$89,"")</f>
        <v>39699</v>
      </c>
      <c r="I71" s="26" t="s">
        <v>76</v>
      </c>
      <c r="J71" s="90">
        <f>IF('[1]p24'!$H$89&lt;&gt;0,'[1]p24'!$H$89,"")</f>
        <v>39857</v>
      </c>
      <c r="K71" s="26" t="s">
        <v>80</v>
      </c>
      <c r="L71" s="475" t="str">
        <f>IF('[1]p24'!$J$87&lt;&gt;0,'[1]p24'!$J$87,"")</f>
        <v>UFCG</v>
      </c>
      <c r="M71" s="475"/>
      <c r="N71" s="111" t="s">
        <v>26</v>
      </c>
      <c r="O71" s="475" t="str">
        <f>IF('[1]p24'!$L$87&lt;&gt;0,'[1]p24'!$L$87,"")</f>
        <v>Em andamento</v>
      </c>
      <c r="P71" s="476"/>
      <c r="Q71" s="64"/>
    </row>
    <row r="72" spans="1:17" s="1" customFormat="1" ht="13.5" customHeight="1">
      <c r="A72" s="25" t="s">
        <v>77</v>
      </c>
      <c r="B72" s="411" t="str">
        <f>IF('[1]p24'!$A$87&lt;&gt;0,'[1]p24'!$A$87,"")</f>
        <v>Monitoria da disciplina Cálculo Diferencial e Integral I</v>
      </c>
      <c r="C72" s="411"/>
      <c r="D72" s="411"/>
      <c r="E72" s="411"/>
      <c r="F72" s="411"/>
      <c r="G72" s="411"/>
      <c r="H72" s="411"/>
      <c r="I72" s="411"/>
      <c r="J72" s="93" t="s">
        <v>27</v>
      </c>
      <c r="K72" s="411" t="str">
        <f>IF('[1]p24'!$A$89&lt;&gt;0,'[1]p24'!$A$89,"")</f>
        <v>Monitoria</v>
      </c>
      <c r="L72" s="411"/>
      <c r="M72" s="411"/>
      <c r="N72" s="411"/>
      <c r="O72" s="411"/>
      <c r="P72" s="411"/>
      <c r="Q72" s="64"/>
    </row>
    <row r="73" spans="1:17" ht="12.75">
      <c r="A73" s="469"/>
      <c r="B73" s="469"/>
      <c r="C73" s="469"/>
      <c r="D73" s="469"/>
      <c r="E73" s="469"/>
      <c r="F73" s="469"/>
      <c r="G73" s="469"/>
      <c r="H73" s="469"/>
      <c r="I73" s="469"/>
      <c r="J73" s="469"/>
      <c r="K73" s="469"/>
      <c r="L73" s="469"/>
      <c r="M73" s="469"/>
      <c r="N73" s="469"/>
      <c r="O73" s="469"/>
      <c r="P73" s="469"/>
      <c r="Q73" s="64"/>
    </row>
    <row r="74" spans="1:17" s="1" customFormat="1" ht="13.5" customHeight="1">
      <c r="A74" s="25" t="s">
        <v>74</v>
      </c>
      <c r="B74" s="451" t="str">
        <f>IF('[1]p24'!$A$92&lt;&gt;0,'[1]p24'!$A$92,"")</f>
        <v>Sheila Silva Marinho</v>
      </c>
      <c r="C74" s="451"/>
      <c r="D74" s="451"/>
      <c r="E74" s="451"/>
      <c r="F74" s="452"/>
      <c r="G74" s="26" t="s">
        <v>75</v>
      </c>
      <c r="H74" s="90">
        <f>IF('[1]p24'!$G$96&lt;&gt;0,'[1]p24'!$G$96,"")</f>
        <v>39699</v>
      </c>
      <c r="I74" s="26" t="s">
        <v>76</v>
      </c>
      <c r="J74" s="90">
        <f>IF('[1]p24'!$H$96&lt;&gt;0,'[1]p24'!$H$96,"")</f>
        <v>39857</v>
      </c>
      <c r="K74" s="26" t="s">
        <v>80</v>
      </c>
      <c r="L74" s="475" t="str">
        <f>IF('[1]p24'!$J$94&lt;&gt;0,'[1]p24'!$J$94,"")</f>
        <v>CNPq</v>
      </c>
      <c r="M74" s="475"/>
      <c r="N74" s="111" t="s">
        <v>26</v>
      </c>
      <c r="O74" s="475" t="str">
        <f>IF('[1]p24'!$L$94&lt;&gt;0,'[1]p24'!$L$94,"")</f>
        <v>Concluído</v>
      </c>
      <c r="P74" s="476"/>
      <c r="Q74" s="64"/>
    </row>
    <row r="75" spans="1:17" s="1" customFormat="1" ht="13.5" customHeight="1">
      <c r="A75" s="25" t="s">
        <v>77</v>
      </c>
      <c r="B75" s="411" t="str">
        <f>IF('[1]p24'!$A$94&lt;&gt;0,'[1]p24'!$A$94,"")</f>
        <v>Monitoria REUNI</v>
      </c>
      <c r="C75" s="411"/>
      <c r="D75" s="411"/>
      <c r="E75" s="411"/>
      <c r="F75" s="411"/>
      <c r="G75" s="411"/>
      <c r="H75" s="411"/>
      <c r="I75" s="411"/>
      <c r="J75" s="93" t="s">
        <v>27</v>
      </c>
      <c r="K75" s="411" t="str">
        <f>IF('[1]p24'!$A$96&lt;&gt;0,'[1]p24'!$A$96,"")</f>
        <v>Monitoria</v>
      </c>
      <c r="L75" s="411"/>
      <c r="M75" s="411"/>
      <c r="N75" s="411"/>
      <c r="O75" s="411"/>
      <c r="P75" s="411"/>
      <c r="Q75" s="64"/>
    </row>
    <row r="76" spans="1:16" ht="12.75">
      <c r="A76" s="468"/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</row>
    <row r="77" spans="1:19" s="9" customFormat="1" ht="12.75">
      <c r="A77" s="372" t="str">
        <f>T('[1]p26'!$C$13:$G$13)</f>
        <v>Marco Aurélio Soares Souto</v>
      </c>
      <c r="B77" s="373"/>
      <c r="C77" s="373"/>
      <c r="D77" s="373"/>
      <c r="E77" s="377"/>
      <c r="F77" s="441"/>
      <c r="G77" s="442"/>
      <c r="H77" s="442"/>
      <c r="I77" s="442"/>
      <c r="J77" s="442"/>
      <c r="K77" s="442"/>
      <c r="L77" s="442"/>
      <c r="M77" s="442"/>
      <c r="N77" s="442"/>
      <c r="O77" s="442"/>
      <c r="P77" s="442"/>
      <c r="Q77" s="64"/>
      <c r="R77" s="23"/>
      <c r="S77" s="23"/>
    </row>
    <row r="78" spans="1:17" s="1" customFormat="1" ht="13.5" customHeight="1">
      <c r="A78" s="25" t="s">
        <v>74</v>
      </c>
      <c r="B78" s="451" t="str">
        <f>IF('[1]p26'!$A$78&lt;&gt;0,'[1]p26'!$A$78,"")</f>
        <v>Eraldo Almeida Lima Júnior</v>
      </c>
      <c r="C78" s="451"/>
      <c r="D78" s="451"/>
      <c r="E78" s="451"/>
      <c r="F78" s="452"/>
      <c r="G78" s="26" t="s">
        <v>75</v>
      </c>
      <c r="H78" s="90">
        <f>IF('[1]p26'!$G$82&lt;&gt;0,'[1]p26'!$G$82,"")</f>
        <v>39295</v>
      </c>
      <c r="I78" s="26" t="s">
        <v>76</v>
      </c>
      <c r="J78" s="90">
        <f>IF('[1]p26'!$H$82&lt;&gt;0,'[1]p26'!$H$82,"")</f>
        <v>40032</v>
      </c>
      <c r="K78" s="26" t="s">
        <v>80</v>
      </c>
      <c r="L78" s="475" t="str">
        <f>IF('[1]p26'!$J$80&lt;&gt;0,'[1]p26'!$J$80,"")</f>
        <v>CNPq</v>
      </c>
      <c r="M78" s="475"/>
      <c r="N78" s="111" t="s">
        <v>26</v>
      </c>
      <c r="O78" s="475" t="str">
        <f>IF('[1]p26'!$L$80&lt;&gt;0,'[1]p26'!$L$80,"")</f>
        <v>Em andamento</v>
      </c>
      <c r="P78" s="476"/>
      <c r="Q78" s="64"/>
    </row>
    <row r="79" spans="1:17" s="1" customFormat="1" ht="13.5" customHeight="1">
      <c r="A79" s="25" t="s">
        <v>77</v>
      </c>
      <c r="B79" s="411" t="str">
        <f>IF('[1]p26'!$A$80&lt;&gt;0,'[1]p26'!$A$80,"")</f>
        <v>Equações Diferenciais Aplicadas</v>
      </c>
      <c r="C79" s="411"/>
      <c r="D79" s="411"/>
      <c r="E79" s="411"/>
      <c r="F79" s="411"/>
      <c r="G79" s="411"/>
      <c r="H79" s="411"/>
      <c r="I79" s="411"/>
      <c r="J79" s="93" t="s">
        <v>27</v>
      </c>
      <c r="K79" s="411" t="str">
        <f>IF('[1]p26'!$A$82&lt;&gt;0,'[1]p26'!$A$82,"")</f>
        <v>PIBIC</v>
      </c>
      <c r="L79" s="411"/>
      <c r="M79" s="411"/>
      <c r="N79" s="411"/>
      <c r="O79" s="411"/>
      <c r="P79" s="411"/>
      <c r="Q79" s="64"/>
    </row>
    <row r="80" spans="1:16" ht="12.75">
      <c r="A80" s="468"/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</row>
    <row r="81" spans="1:19" s="9" customFormat="1" ht="12.75">
      <c r="A81" s="372" t="str">
        <f>T('[1]p27'!$C$13:$G$13)</f>
        <v>Michelli Karinne Barros da Silva</v>
      </c>
      <c r="B81" s="373"/>
      <c r="C81" s="373"/>
      <c r="D81" s="373"/>
      <c r="E81" s="377"/>
      <c r="F81" s="441"/>
      <c r="G81" s="442"/>
      <c r="H81" s="442"/>
      <c r="I81" s="442"/>
      <c r="J81" s="442"/>
      <c r="K81" s="442"/>
      <c r="L81" s="442"/>
      <c r="M81" s="442"/>
      <c r="N81" s="442"/>
      <c r="O81" s="442"/>
      <c r="P81" s="442"/>
      <c r="Q81" s="64"/>
      <c r="R81" s="23"/>
      <c r="S81" s="23"/>
    </row>
    <row r="82" spans="1:17" s="1" customFormat="1" ht="13.5" customHeight="1">
      <c r="A82" s="25" t="s">
        <v>74</v>
      </c>
      <c r="B82" s="451" t="str">
        <f>IF('[1]p27'!$A$78&lt;&gt;0,'[1]p27'!$A$78,"")</f>
        <v>Rafael Baptista de Assis</v>
      </c>
      <c r="C82" s="451"/>
      <c r="D82" s="451"/>
      <c r="E82" s="451"/>
      <c r="F82" s="452"/>
      <c r="G82" s="26" t="s">
        <v>75</v>
      </c>
      <c r="H82" s="90">
        <f>IF('[1]p27'!$G$82&lt;&gt;0,'[1]p27'!$G$82,"")</f>
        <v>39661</v>
      </c>
      <c r="I82" s="26" t="s">
        <v>76</v>
      </c>
      <c r="J82" s="90">
        <f>IF('[1]p27'!$H$82&lt;&gt;0,'[1]p27'!$H$82,"")</f>
        <v>40025</v>
      </c>
      <c r="K82" s="26" t="s">
        <v>80</v>
      </c>
      <c r="L82" s="475" t="str">
        <f>IF('[1]p27'!$J$80&lt;&gt;0,'[1]p27'!$J$80,"")</f>
        <v>CNPq</v>
      </c>
      <c r="M82" s="475"/>
      <c r="N82" s="111" t="s">
        <v>26</v>
      </c>
      <c r="O82" s="475" t="str">
        <f>IF('[1]p27'!$L$80&lt;&gt;0,'[1]p27'!$L$80,"")</f>
        <v>Em andamento</v>
      </c>
      <c r="P82" s="476"/>
      <c r="Q82" s="64"/>
    </row>
    <row r="83" spans="1:17" s="1" customFormat="1" ht="13.5" customHeight="1">
      <c r="A83" s="25" t="s">
        <v>77</v>
      </c>
      <c r="B83" s="411" t="str">
        <f>IF('[1]p27'!$A$80&lt;&gt;0,'[1]p27'!$A$80,"")</f>
        <v>Modelos Birnbaum-Saunders generalizados</v>
      </c>
      <c r="C83" s="411"/>
      <c r="D83" s="411"/>
      <c r="E83" s="411"/>
      <c r="F83" s="411"/>
      <c r="G83" s="411"/>
      <c r="H83" s="411"/>
      <c r="I83" s="411"/>
      <c r="J83" s="93" t="s">
        <v>27</v>
      </c>
      <c r="K83" s="411" t="str">
        <f>IF('[1]p27'!$A$82&lt;&gt;0,'[1]p27'!$A$82,"")</f>
        <v>PIBIC</v>
      </c>
      <c r="L83" s="411"/>
      <c r="M83" s="411"/>
      <c r="N83" s="411"/>
      <c r="O83" s="411"/>
      <c r="P83" s="411"/>
      <c r="Q83" s="64"/>
    </row>
    <row r="84" spans="1:17" ht="12.75">
      <c r="A84" s="469"/>
      <c r="B84" s="469"/>
      <c r="C84" s="469"/>
      <c r="D84" s="469"/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P84" s="469"/>
      <c r="Q84" s="64"/>
    </row>
    <row r="85" spans="1:17" s="1" customFormat="1" ht="13.5" customHeight="1">
      <c r="A85" s="25" t="s">
        <v>74</v>
      </c>
      <c r="B85" s="451" t="str">
        <f>IF('[1]p27'!$A$85&lt;&gt;0,'[1]p27'!$A$85,"")</f>
        <v>Maura Regina do Nascimento</v>
      </c>
      <c r="C85" s="451"/>
      <c r="D85" s="451"/>
      <c r="E85" s="451"/>
      <c r="F85" s="452"/>
      <c r="G85" s="26" t="s">
        <v>75</v>
      </c>
      <c r="H85" s="90">
        <f>IF('[1]p27'!$G$89&lt;&gt;0,'[1]p27'!$G$89,"")</f>
        <v>39560</v>
      </c>
      <c r="I85" s="26" t="s">
        <v>76</v>
      </c>
      <c r="J85" s="90">
        <f>IF('[1]p27'!$H$89&lt;&gt;0,'[1]p27'!$H$89,"")</f>
        <v>39701</v>
      </c>
      <c r="K85" s="26" t="s">
        <v>80</v>
      </c>
      <c r="L85" s="475" t="str">
        <f>IF('[1]p27'!$J$87&lt;&gt;0,'[1]p27'!$J$87,"")</f>
        <v>Não há</v>
      </c>
      <c r="M85" s="475"/>
      <c r="N85" s="111" t="s">
        <v>26</v>
      </c>
      <c r="O85" s="475" t="str">
        <f>IF('[1]p27'!$L$87&lt;&gt;0,'[1]p27'!$L$87,"")</f>
        <v>Desistente</v>
      </c>
      <c r="P85" s="476"/>
      <c r="Q85" s="64"/>
    </row>
    <row r="86" spans="1:17" s="1" customFormat="1" ht="13.5" customHeight="1">
      <c r="A86" s="25" t="s">
        <v>77</v>
      </c>
      <c r="B86" s="411" t="str">
        <f>IF('[1]p27'!$A$87&lt;&gt;0,'[1]p27'!$A$87,"")</f>
        <v>Modelos lineares com R</v>
      </c>
      <c r="C86" s="411"/>
      <c r="D86" s="411"/>
      <c r="E86" s="411"/>
      <c r="F86" s="411"/>
      <c r="G86" s="411"/>
      <c r="H86" s="411"/>
      <c r="I86" s="411"/>
      <c r="J86" s="93" t="s">
        <v>27</v>
      </c>
      <c r="K86" s="411" t="str">
        <f>IF('[1]p27'!$A$89&lt;&gt;0,'[1]p27'!$A$89,"")</f>
        <v>Projeto Específico</v>
      </c>
      <c r="L86" s="411"/>
      <c r="M86" s="411"/>
      <c r="N86" s="411"/>
      <c r="O86" s="411"/>
      <c r="P86" s="411"/>
      <c r="Q86" s="64"/>
    </row>
    <row r="87" spans="1:16" ht="12.75">
      <c r="A87" s="468"/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</row>
    <row r="88" spans="1:19" s="9" customFormat="1" ht="12.75">
      <c r="A88" s="372" t="str">
        <f>T('[1]p28'!$C$13:$G$13)</f>
        <v>Miriam Costa</v>
      </c>
      <c r="B88" s="373"/>
      <c r="C88" s="373"/>
      <c r="D88" s="373"/>
      <c r="E88" s="377"/>
      <c r="F88" s="441"/>
      <c r="G88" s="442"/>
      <c r="H88" s="442"/>
      <c r="I88" s="442"/>
      <c r="J88" s="442"/>
      <c r="K88" s="442"/>
      <c r="L88" s="442"/>
      <c r="M88" s="442"/>
      <c r="N88" s="442"/>
      <c r="O88" s="442"/>
      <c r="P88" s="442"/>
      <c r="Q88" s="64"/>
      <c r="R88" s="23"/>
      <c r="S88" s="23"/>
    </row>
    <row r="89" spans="1:17" s="1" customFormat="1" ht="13.5" customHeight="1">
      <c r="A89" s="25" t="s">
        <v>74</v>
      </c>
      <c r="B89" s="451" t="str">
        <f>IF('[1]p28'!$A$78&lt;&gt;0,'[1]p28'!$A$78,"")</f>
        <v>Raphael T. de Alencar</v>
      </c>
      <c r="C89" s="451"/>
      <c r="D89" s="451"/>
      <c r="E89" s="451"/>
      <c r="F89" s="452"/>
      <c r="G89" s="26" t="s">
        <v>75</v>
      </c>
      <c r="H89" s="90" t="str">
        <f>IF('[1]p28'!$G$82&lt;&gt;0,'[1]p28'!$G$82,"")</f>
        <v>08/0908</v>
      </c>
      <c r="I89" s="26" t="s">
        <v>76</v>
      </c>
      <c r="J89" s="90">
        <f>IF('[1]p28'!$H$82&lt;&gt;0,'[1]p28'!$H$82,"")</f>
        <v>39871</v>
      </c>
      <c r="K89" s="26" t="s">
        <v>80</v>
      </c>
      <c r="L89" s="475">
        <f>IF('[1]p28'!$J$80&lt;&gt;0,'[1]p28'!$J$80,"")</f>
      </c>
      <c r="M89" s="475"/>
      <c r="N89" s="111" t="s">
        <v>26</v>
      </c>
      <c r="O89" s="475">
        <f>IF('[1]p28'!$L$80&lt;&gt;0,'[1]p28'!$L$80,"")</f>
      </c>
      <c r="P89" s="476"/>
      <c r="Q89" s="64"/>
    </row>
    <row r="90" spans="1:17" s="1" customFormat="1" ht="13.5" customHeight="1">
      <c r="A90" s="25" t="s">
        <v>77</v>
      </c>
      <c r="B90" s="411" t="str">
        <f>IF('[1]p28'!$A$80&lt;&gt;0,'[1]p28'!$A$80,"")</f>
        <v>Projeto de Monitoria da UAME</v>
      </c>
      <c r="C90" s="411"/>
      <c r="D90" s="411"/>
      <c r="E90" s="411"/>
      <c r="F90" s="411"/>
      <c r="G90" s="411"/>
      <c r="H90" s="411"/>
      <c r="I90" s="411"/>
      <c r="J90" s="93" t="s">
        <v>27</v>
      </c>
      <c r="K90" s="411" t="str">
        <f>IF('[1]p28'!$A$82&lt;&gt;0,'[1]p28'!$A$82,"")</f>
        <v>Monitoria</v>
      </c>
      <c r="L90" s="411"/>
      <c r="M90" s="411"/>
      <c r="N90" s="411"/>
      <c r="O90" s="411"/>
      <c r="P90" s="411"/>
      <c r="Q90" s="64"/>
    </row>
    <row r="91" spans="1:17" ht="12.75">
      <c r="A91" s="469"/>
      <c r="B91" s="469"/>
      <c r="C91" s="469"/>
      <c r="D91" s="469"/>
      <c r="E91" s="469"/>
      <c r="F91" s="469"/>
      <c r="G91" s="469"/>
      <c r="H91" s="469"/>
      <c r="I91" s="469"/>
      <c r="J91" s="469"/>
      <c r="K91" s="469"/>
      <c r="L91" s="469"/>
      <c r="M91" s="469"/>
      <c r="N91" s="469"/>
      <c r="O91" s="469"/>
      <c r="P91" s="469"/>
      <c r="Q91" s="64"/>
    </row>
    <row r="92" spans="1:17" s="1" customFormat="1" ht="13.5" customHeight="1">
      <c r="A92" s="25" t="s">
        <v>74</v>
      </c>
      <c r="B92" s="451" t="str">
        <f>IF('[1]p28'!$A$85&lt;&gt;0,'[1]p28'!$A$85,"")</f>
        <v>Carolyn Turnell</v>
      </c>
      <c r="C92" s="451"/>
      <c r="D92" s="451"/>
      <c r="E92" s="451"/>
      <c r="F92" s="452"/>
      <c r="G92" s="26" t="s">
        <v>75</v>
      </c>
      <c r="H92" s="90">
        <f>IF('[1]p28'!$G$89&lt;&gt;0,'[1]p28'!$G$89,"")</f>
        <v>39699</v>
      </c>
      <c r="I92" s="26" t="s">
        <v>76</v>
      </c>
      <c r="J92" s="90">
        <f>IF('[1]p28'!$H$89&lt;&gt;0,'[1]p28'!$H$89,"")</f>
        <v>39871</v>
      </c>
      <c r="K92" s="26" t="s">
        <v>80</v>
      </c>
      <c r="L92" s="475">
        <f>IF('[1]p28'!$J$87&lt;&gt;0,'[1]p28'!$J$87,"")</f>
      </c>
      <c r="M92" s="475"/>
      <c r="N92" s="111" t="s">
        <v>26</v>
      </c>
      <c r="O92" s="475">
        <f>IF('[1]p28'!$L$87&lt;&gt;0,'[1]p28'!$L$87,"")</f>
      </c>
      <c r="P92" s="476"/>
      <c r="Q92" s="64"/>
    </row>
    <row r="93" spans="1:17" s="1" customFormat="1" ht="13.5" customHeight="1">
      <c r="A93" s="25" t="s">
        <v>77</v>
      </c>
      <c r="B93" s="411" t="str">
        <f>IF('[1]p28'!$A$87&lt;&gt;0,'[1]p28'!$A$87,"")</f>
        <v>Projeto de Monitoria da UAME</v>
      </c>
      <c r="C93" s="411"/>
      <c r="D93" s="411"/>
      <c r="E93" s="411"/>
      <c r="F93" s="411"/>
      <c r="G93" s="411"/>
      <c r="H93" s="411"/>
      <c r="I93" s="411"/>
      <c r="J93" s="93" t="s">
        <v>27</v>
      </c>
      <c r="K93" s="411" t="str">
        <f>IF('[1]p28'!$A$89&lt;&gt;0,'[1]p28'!$A$89,"")</f>
        <v>Monitoria</v>
      </c>
      <c r="L93" s="411"/>
      <c r="M93" s="411"/>
      <c r="N93" s="411"/>
      <c r="O93" s="411"/>
      <c r="P93" s="411"/>
      <c r="Q93" s="64"/>
    </row>
    <row r="94" spans="1:17" ht="12.75">
      <c r="A94" s="469"/>
      <c r="B94" s="469"/>
      <c r="C94" s="469"/>
      <c r="D94" s="469"/>
      <c r="E94" s="469"/>
      <c r="F94" s="469"/>
      <c r="G94" s="469"/>
      <c r="H94" s="469"/>
      <c r="I94" s="469"/>
      <c r="J94" s="469"/>
      <c r="K94" s="469"/>
      <c r="L94" s="469"/>
      <c r="M94" s="469"/>
      <c r="N94" s="469"/>
      <c r="O94" s="469"/>
      <c r="P94" s="469"/>
      <c r="Q94" s="64"/>
    </row>
    <row r="95" spans="1:19" s="9" customFormat="1" ht="12.75">
      <c r="A95" s="372" t="str">
        <f>T('[1]p29'!$C$13:$G$13)</f>
        <v>Patrícia Batista Leal</v>
      </c>
      <c r="B95" s="373"/>
      <c r="C95" s="373"/>
      <c r="D95" s="373"/>
      <c r="E95" s="377"/>
      <c r="F95" s="441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64"/>
      <c r="R95" s="23"/>
      <c r="S95" s="23"/>
    </row>
    <row r="96" spans="1:17" s="1" customFormat="1" ht="13.5" customHeight="1">
      <c r="A96" s="25" t="s">
        <v>74</v>
      </c>
      <c r="B96" s="451" t="str">
        <f>IF('[1]p29'!$A$78&lt;&gt;0,'[1]p29'!$A$78,"")</f>
        <v>Débora Karollyne Xavier Silva</v>
      </c>
      <c r="C96" s="451"/>
      <c r="D96" s="451"/>
      <c r="E96" s="451"/>
      <c r="F96" s="452"/>
      <c r="G96" s="26" t="s">
        <v>75</v>
      </c>
      <c r="H96" s="90">
        <f>IF('[1]p29'!$G$82&lt;&gt;0,'[1]p29'!$G$82,"")</f>
        <v>39699</v>
      </c>
      <c r="I96" s="26" t="s">
        <v>76</v>
      </c>
      <c r="J96" s="90">
        <f>IF('[1]p29'!$H$82&lt;&gt;0,'[1]p29'!$H$82,"")</f>
        <v>39752</v>
      </c>
      <c r="K96" s="26" t="s">
        <v>80</v>
      </c>
      <c r="L96" s="475">
        <f>IF('[1]p29'!$J$80&lt;&gt;0,'[1]p29'!$J$80,"")</f>
      </c>
      <c r="M96" s="475"/>
      <c r="N96" s="111" t="s">
        <v>26</v>
      </c>
      <c r="O96" s="475" t="str">
        <f>IF('[1]p29'!$L$80&lt;&gt;0,'[1]p29'!$L$80,"")</f>
        <v>Concluído</v>
      </c>
      <c r="P96" s="476"/>
      <c r="Q96" s="64"/>
    </row>
    <row r="97" spans="1:17" s="1" customFormat="1" ht="13.5" customHeight="1">
      <c r="A97" s="25" t="s">
        <v>77</v>
      </c>
      <c r="B97" s="411">
        <f>IF('[1]p29'!$A$80&lt;&gt;0,'[1]p29'!$A$80,"")</f>
      </c>
      <c r="C97" s="411"/>
      <c r="D97" s="411"/>
      <c r="E97" s="411"/>
      <c r="F97" s="411"/>
      <c r="G97" s="411"/>
      <c r="H97" s="411"/>
      <c r="I97" s="411"/>
      <c r="J97" s="93" t="s">
        <v>27</v>
      </c>
      <c r="K97" s="411" t="str">
        <f>IF('[1]p29'!$A$82&lt;&gt;0,'[1]p29'!$A$82,"")</f>
        <v>Monitoria</v>
      </c>
      <c r="L97" s="411"/>
      <c r="M97" s="411"/>
      <c r="N97" s="411"/>
      <c r="O97" s="411"/>
      <c r="P97" s="411"/>
      <c r="Q97" s="64"/>
    </row>
    <row r="98" spans="1:19" s="9" customFormat="1" ht="12.75">
      <c r="A98" s="372" t="str">
        <f>T('[1]p30'!$C$13:$G$13)</f>
        <v>Rosana Marques da Silva</v>
      </c>
      <c r="B98" s="373"/>
      <c r="C98" s="373"/>
      <c r="D98" s="373"/>
      <c r="E98" s="377"/>
      <c r="F98" s="441"/>
      <c r="G98" s="442"/>
      <c r="H98" s="442"/>
      <c r="I98" s="442"/>
      <c r="J98" s="442"/>
      <c r="K98" s="442"/>
      <c r="L98" s="442"/>
      <c r="M98" s="442"/>
      <c r="N98" s="442"/>
      <c r="O98" s="442"/>
      <c r="P98" s="442"/>
      <c r="Q98" s="64"/>
      <c r="R98" s="23"/>
      <c r="S98" s="23"/>
    </row>
    <row r="99" spans="1:17" s="1" customFormat="1" ht="13.5" customHeight="1">
      <c r="A99" s="25" t="s">
        <v>74</v>
      </c>
      <c r="B99" s="451" t="str">
        <f>IF('[1]p30'!$A$78&lt;&gt;0,'[1]p30'!$A$78,"")</f>
        <v>Allan Ramon Morais</v>
      </c>
      <c r="C99" s="451"/>
      <c r="D99" s="451"/>
      <c r="E99" s="451"/>
      <c r="F99" s="452"/>
      <c r="G99" s="26" t="s">
        <v>75</v>
      </c>
      <c r="H99" s="90">
        <f>IF('[1]p30'!$G$82&lt;&gt;0,'[1]p30'!$G$82,"")</f>
        <v>39569</v>
      </c>
      <c r="I99" s="26" t="s">
        <v>76</v>
      </c>
      <c r="J99" s="90">
        <f>IF('[1]p30'!$H$82&lt;&gt;0,'[1]p30'!$H$82,"")</f>
        <v>39812</v>
      </c>
      <c r="K99" s="26" t="s">
        <v>80</v>
      </c>
      <c r="L99" s="475" t="str">
        <f>IF('[1]p30'!$J$80&lt;&gt;0,'[1]p30'!$J$80,"")</f>
        <v>UFCG</v>
      </c>
      <c r="M99" s="475"/>
      <c r="N99" s="111" t="s">
        <v>26</v>
      </c>
      <c r="O99" s="475" t="str">
        <f>IF('[1]p30'!$L$80&lt;&gt;0,'[1]p30'!$L$80,"")</f>
        <v>Suspenso</v>
      </c>
      <c r="P99" s="476"/>
      <c r="Q99" s="64"/>
    </row>
    <row r="100" spans="1:17" s="1" customFormat="1" ht="13.5" customHeight="1">
      <c r="A100" s="25" t="s">
        <v>77</v>
      </c>
      <c r="B100" s="411" t="str">
        <f>IF('[1]p30'!$A$80&lt;&gt;0,'[1]p30'!$A$80,"")</f>
        <v>O uso do computador ensino de matemática</v>
      </c>
      <c r="C100" s="411"/>
      <c r="D100" s="411"/>
      <c r="E100" s="411"/>
      <c r="F100" s="411"/>
      <c r="G100" s="411"/>
      <c r="H100" s="411"/>
      <c r="I100" s="411"/>
      <c r="J100" s="93" t="s">
        <v>27</v>
      </c>
      <c r="K100" s="411" t="str">
        <f>IF('[1]p30'!$A$82&lt;&gt;0,'[1]p30'!$A$82,"")</f>
        <v>PROLICEN</v>
      </c>
      <c r="L100" s="411"/>
      <c r="M100" s="411"/>
      <c r="N100" s="411"/>
      <c r="O100" s="411"/>
      <c r="P100" s="411"/>
      <c r="Q100" s="64"/>
    </row>
    <row r="101" spans="1:17" ht="12.75">
      <c r="A101" s="469"/>
      <c r="B101" s="469"/>
      <c r="C101" s="469"/>
      <c r="D101" s="469"/>
      <c r="E101" s="469"/>
      <c r="F101" s="469"/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  <c r="Q101" s="64"/>
    </row>
    <row r="102" spans="1:17" s="1" customFormat="1" ht="13.5" customHeight="1">
      <c r="A102" s="25" t="s">
        <v>74</v>
      </c>
      <c r="B102" s="451" t="str">
        <f>IF('[1]p30'!$A$85&lt;&gt;0,'[1]p30'!$A$85,"")</f>
        <v> Bruno Sérgio Vasconcelos de Araújo</v>
      </c>
      <c r="C102" s="451"/>
      <c r="D102" s="451"/>
      <c r="E102" s="451"/>
      <c r="F102" s="452"/>
      <c r="G102" s="26" t="s">
        <v>75</v>
      </c>
      <c r="H102" s="90">
        <f>IF('[1]p30'!$G$89&lt;&gt;0,'[1]p30'!$G$89,"")</f>
        <v>39569</v>
      </c>
      <c r="I102" s="26" t="s">
        <v>76</v>
      </c>
      <c r="J102" s="90">
        <f>IF('[1]p30'!$H$89&lt;&gt;0,'[1]p30'!$H$89,"")</f>
        <v>40298</v>
      </c>
      <c r="K102" s="26" t="s">
        <v>80</v>
      </c>
      <c r="L102" s="475" t="str">
        <f>IF('[1]p30'!$J$87&lt;&gt;0,'[1]p30'!$J$87,"")</f>
        <v>ANP</v>
      </c>
      <c r="M102" s="475"/>
      <c r="N102" s="111" t="s">
        <v>26</v>
      </c>
      <c r="O102" s="475" t="str">
        <f>IF('[1]p30'!$L$87&lt;&gt;0,'[1]p30'!$L$87,"")</f>
        <v>Em andamento</v>
      </c>
      <c r="P102" s="476"/>
      <c r="Q102" s="64"/>
    </row>
    <row r="103" spans="1:17" s="1" customFormat="1" ht="13.5" customHeight="1">
      <c r="A103" s="25" t="s">
        <v>77</v>
      </c>
      <c r="B103" s="411" t="str">
        <f>IF('[1]p30'!$A$87&lt;&gt;0,'[1]p30'!$A$87,"")</f>
        <v>Modelagem Numérica de Bacias Sedimentares</v>
      </c>
      <c r="C103" s="411"/>
      <c r="D103" s="411"/>
      <c r="E103" s="411"/>
      <c r="F103" s="411"/>
      <c r="G103" s="411"/>
      <c r="H103" s="411"/>
      <c r="I103" s="411"/>
      <c r="J103" s="93" t="s">
        <v>27</v>
      </c>
      <c r="K103" s="411" t="str">
        <f>IF('[1]p30'!$A$89&lt;&gt;0,'[1]p30'!$A$89,"")</f>
        <v>Programa de Recursos Humanos da ANP-PRH25</v>
      </c>
      <c r="L103" s="411"/>
      <c r="M103" s="411"/>
      <c r="N103" s="411"/>
      <c r="O103" s="411"/>
      <c r="P103" s="411"/>
      <c r="Q103" s="64"/>
    </row>
    <row r="104" spans="1:16" ht="12.75">
      <c r="A104" s="468"/>
      <c r="B104" s="468"/>
      <c r="C104" s="468"/>
      <c r="D104" s="468"/>
      <c r="E104" s="468"/>
      <c r="F104" s="468"/>
      <c r="G104" s="468"/>
      <c r="H104" s="468"/>
      <c r="I104" s="468"/>
      <c r="J104" s="468"/>
      <c r="K104" s="468"/>
      <c r="L104" s="468"/>
      <c r="M104" s="468"/>
      <c r="N104" s="468"/>
      <c r="O104" s="468"/>
      <c r="P104" s="468"/>
    </row>
    <row r="105" spans="1:19" s="9" customFormat="1" ht="12.75">
      <c r="A105" s="372" t="str">
        <f>T('[1]p32'!$C$13:$G$13)</f>
        <v>Sérgio Mota Alves</v>
      </c>
      <c r="B105" s="373"/>
      <c r="C105" s="373"/>
      <c r="D105" s="373"/>
      <c r="E105" s="377"/>
      <c r="F105" s="441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64"/>
      <c r="R105" s="23"/>
      <c r="S105" s="23"/>
    </row>
    <row r="106" spans="1:17" s="1" customFormat="1" ht="13.5" customHeight="1">
      <c r="A106" s="25" t="s">
        <v>74</v>
      </c>
      <c r="B106" s="451" t="str">
        <f>IF('[1]p32'!$A$78&lt;&gt;0,'[1]p32'!$A$78,"")</f>
        <v>Julio Cezar</v>
      </c>
      <c r="C106" s="451"/>
      <c r="D106" s="451"/>
      <c r="E106" s="451"/>
      <c r="F106" s="452"/>
      <c r="G106" s="26" t="s">
        <v>75</v>
      </c>
      <c r="H106" s="90">
        <f>IF('[1]p32'!$G$82&lt;&gt;0,'[1]p32'!$G$82,"")</f>
        <v>39264</v>
      </c>
      <c r="I106" s="26" t="s">
        <v>76</v>
      </c>
      <c r="J106" s="90">
        <f>IF('[1]p32'!$H$82&lt;&gt;0,'[1]p32'!$H$82,"")</f>
      </c>
      <c r="K106" s="26" t="s">
        <v>80</v>
      </c>
      <c r="L106" s="475" t="str">
        <f>IF('[1]p32'!$J$80&lt;&gt;0,'[1]p32'!$J$80,"")</f>
        <v>CNPq</v>
      </c>
      <c r="M106" s="475"/>
      <c r="N106" s="111" t="s">
        <v>26</v>
      </c>
      <c r="O106" s="475" t="str">
        <f>IF('[1]p32'!$L$80&lt;&gt;0,'[1]p32'!$L$80,"")</f>
        <v>Em andamento</v>
      </c>
      <c r="P106" s="476"/>
      <c r="Q106" s="64"/>
    </row>
    <row r="107" spans="1:17" s="1" customFormat="1" ht="13.5" customHeight="1">
      <c r="A107" s="25" t="s">
        <v>77</v>
      </c>
      <c r="B107" s="411" t="str">
        <f>IF('[1]p32'!$A$80&lt;&gt;0,'[1]p32'!$A$80,"")</f>
        <v>Introdução a Álgebra</v>
      </c>
      <c r="C107" s="411"/>
      <c r="D107" s="411"/>
      <c r="E107" s="411"/>
      <c r="F107" s="411"/>
      <c r="G107" s="411"/>
      <c r="H107" s="411"/>
      <c r="I107" s="411"/>
      <c r="J107" s="93" t="s">
        <v>27</v>
      </c>
      <c r="K107" s="411" t="str">
        <f>IF('[1]p32'!$A$82&lt;&gt;0,'[1]p32'!$A$82,"")</f>
        <v>PIBIC</v>
      </c>
      <c r="L107" s="411"/>
      <c r="M107" s="411"/>
      <c r="N107" s="411"/>
      <c r="O107" s="411"/>
      <c r="P107" s="411"/>
      <c r="Q107" s="64"/>
    </row>
    <row r="108" spans="1:16" ht="12.75">
      <c r="A108" s="468"/>
      <c r="B108" s="468"/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</row>
    <row r="109" spans="1:19" s="9" customFormat="1" ht="12.75">
      <c r="A109" s="372" t="str">
        <f>T('[1]p35'!$C$13:$G$13)</f>
        <v>Vanio Fragoso de Melo</v>
      </c>
      <c r="B109" s="373"/>
      <c r="C109" s="373"/>
      <c r="D109" s="373"/>
      <c r="E109" s="377"/>
      <c r="F109" s="441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64"/>
      <c r="R109" s="23"/>
      <c r="S109" s="23"/>
    </row>
    <row r="110" spans="1:17" s="1" customFormat="1" ht="13.5" customHeight="1">
      <c r="A110" s="25" t="s">
        <v>74</v>
      </c>
      <c r="B110" s="451" t="str">
        <f>IF('[1]p35'!$A$78&lt;&gt;0,'[1]p35'!$A$78,"")</f>
        <v>Bruno Fontes de Sousa</v>
      </c>
      <c r="C110" s="451"/>
      <c r="D110" s="451"/>
      <c r="E110" s="451"/>
      <c r="F110" s="452"/>
      <c r="G110" s="26" t="s">
        <v>75</v>
      </c>
      <c r="H110" s="90">
        <f>IF('[1]p35'!$G$82&lt;&gt;0,'[1]p35'!$G$82,"")</f>
        <v>39661</v>
      </c>
      <c r="I110" s="26" t="s">
        <v>76</v>
      </c>
      <c r="J110" s="90">
        <f>IF('[1]p35'!$H$82&lt;&gt;0,'[1]p35'!$H$82,"")</f>
        <v>40025</v>
      </c>
      <c r="K110" s="26" t="s">
        <v>80</v>
      </c>
      <c r="L110" s="475" t="str">
        <f>IF('[1]p35'!$J$80&lt;&gt;0,'[1]p35'!$J$80,"")</f>
        <v>CNPq</v>
      </c>
      <c r="M110" s="475"/>
      <c r="N110" s="111" t="s">
        <v>26</v>
      </c>
      <c r="O110" s="475" t="str">
        <f>IF('[1]p35'!$L$80&lt;&gt;0,'[1]p35'!$L$80,"")</f>
        <v>Em andamento</v>
      </c>
      <c r="P110" s="476"/>
      <c r="Q110" s="64"/>
    </row>
    <row r="111" spans="1:17" s="1" customFormat="1" ht="13.5" customHeight="1">
      <c r="A111" s="25" t="s">
        <v>77</v>
      </c>
      <c r="B111" s="411" t="str">
        <f>IF('[1]p35'!$A$80&lt;&gt;0,'[1]p35'!$A$80,"")</f>
        <v>Análise Geométrica e Geometria Diferencial Global das Superfícies</v>
      </c>
      <c r="C111" s="411"/>
      <c r="D111" s="411"/>
      <c r="E111" s="411"/>
      <c r="F111" s="411"/>
      <c r="G111" s="411"/>
      <c r="H111" s="411"/>
      <c r="I111" s="411"/>
      <c r="J111" s="93" t="s">
        <v>27</v>
      </c>
      <c r="K111" s="411" t="str">
        <f>IF('[1]p35'!$A$82&lt;&gt;0,'[1]p35'!$A$82,"")</f>
        <v>PIBIC</v>
      </c>
      <c r="L111" s="411"/>
      <c r="M111" s="411"/>
      <c r="N111" s="411"/>
      <c r="O111" s="411"/>
      <c r="P111" s="411"/>
      <c r="Q111" s="64"/>
    </row>
    <row r="112" spans="1:17" ht="12.75">
      <c r="A112" s="469"/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64"/>
    </row>
    <row r="113" spans="1:17" s="1" customFormat="1" ht="13.5" customHeight="1">
      <c r="A113" s="25" t="s">
        <v>74</v>
      </c>
      <c r="B113" s="451" t="str">
        <f>IF('[1]p35'!$A$85&lt;&gt;0,'[1]p35'!$A$85,"")</f>
        <v>Karina </v>
      </c>
      <c r="C113" s="451"/>
      <c r="D113" s="451"/>
      <c r="E113" s="451"/>
      <c r="F113" s="452"/>
      <c r="G113" s="26" t="s">
        <v>75</v>
      </c>
      <c r="H113" s="90">
        <f>IF('[1]p35'!$G$89&lt;&gt;0,'[1]p35'!$G$89,"")</f>
      </c>
      <c r="I113" s="26" t="s">
        <v>76</v>
      </c>
      <c r="J113" s="90">
        <f>IF('[1]p35'!$H$89&lt;&gt;0,'[1]p35'!$H$89,"")</f>
        <v>39804</v>
      </c>
      <c r="K113" s="26" t="s">
        <v>80</v>
      </c>
      <c r="L113" s="475" t="str">
        <f>IF('[1]p35'!$J$87&lt;&gt;0,'[1]p35'!$J$87,"")</f>
        <v>UFCG</v>
      </c>
      <c r="M113" s="475"/>
      <c r="N113" s="111" t="s">
        <v>26</v>
      </c>
      <c r="O113" s="475" t="str">
        <f>IF('[1]p35'!$L$87&lt;&gt;0,'[1]p35'!$L$87,"")</f>
        <v>Concluído</v>
      </c>
      <c r="P113" s="476"/>
      <c r="Q113" s="64"/>
    </row>
    <row r="114" spans="1:17" s="1" customFormat="1" ht="13.5" customHeight="1">
      <c r="A114" s="25" t="s">
        <v>77</v>
      </c>
      <c r="B114" s="411" t="str">
        <f>IF('[1]p35'!$A$87&lt;&gt;0,'[1]p35'!$A$87,"")</f>
        <v>Uso do Computador no Ensino de Matemática</v>
      </c>
      <c r="C114" s="411"/>
      <c r="D114" s="411"/>
      <c r="E114" s="411"/>
      <c r="F114" s="411"/>
      <c r="G114" s="411"/>
      <c r="H114" s="411"/>
      <c r="I114" s="411"/>
      <c r="J114" s="93" t="s">
        <v>27</v>
      </c>
      <c r="K114" s="411" t="str">
        <f>IF('[1]p35'!$A$89&lt;&gt;0,'[1]p35'!$A$89,"")</f>
        <v>PROLICEN</v>
      </c>
      <c r="L114" s="411"/>
      <c r="M114" s="411"/>
      <c r="N114" s="411"/>
      <c r="O114" s="411"/>
      <c r="P114" s="411"/>
      <c r="Q114" s="64"/>
    </row>
    <row r="115" spans="1:16" ht="12.75">
      <c r="A115" s="468"/>
      <c r="B115" s="468"/>
      <c r="C115" s="468"/>
      <c r="D115" s="468"/>
      <c r="E115" s="468"/>
      <c r="F115" s="468"/>
      <c r="G115" s="468"/>
      <c r="H115" s="468"/>
      <c r="I115" s="468"/>
      <c r="J115" s="468"/>
      <c r="K115" s="468"/>
      <c r="L115" s="468"/>
      <c r="M115" s="468"/>
      <c r="N115" s="468"/>
      <c r="O115" s="468"/>
      <c r="P115" s="468"/>
    </row>
    <row r="116" spans="1:19" s="9" customFormat="1" ht="12.75">
      <c r="A116" s="372" t="str">
        <f>T('[1]p37'!$C$13:$G$13)</f>
        <v>Fernanda Clara de França Silva</v>
      </c>
      <c r="B116" s="373"/>
      <c r="C116" s="373"/>
      <c r="D116" s="373"/>
      <c r="E116" s="377"/>
      <c r="F116" s="441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64"/>
      <c r="R116" s="23"/>
      <c r="S116" s="23"/>
    </row>
    <row r="117" spans="1:17" s="1" customFormat="1" ht="13.5" customHeight="1">
      <c r="A117" s="25" t="s">
        <v>74</v>
      </c>
      <c r="B117" s="451" t="str">
        <f>IF('[1]p37'!$A$78&lt;&gt;0,'[1]p37'!$A$78,"")</f>
        <v>Téssio Rogério Nóbrega Borja de Melo</v>
      </c>
      <c r="C117" s="451"/>
      <c r="D117" s="451"/>
      <c r="E117" s="451"/>
      <c r="F117" s="452"/>
      <c r="G117" s="26" t="s">
        <v>75</v>
      </c>
      <c r="H117" s="90">
        <f>IF('[1]p37'!$G$82&lt;&gt;0,'[1]p37'!$G$82,"")</f>
        <v>39573</v>
      </c>
      <c r="I117" s="26" t="s">
        <v>76</v>
      </c>
      <c r="J117" s="90">
        <f>IF('[1]p37'!$H$82&lt;&gt;0,'[1]p37'!$H$82,"")</f>
      </c>
      <c r="K117" s="26" t="s">
        <v>80</v>
      </c>
      <c r="L117" s="475" t="str">
        <f>IF('[1]p37'!$J$80&lt;&gt;0,'[1]p37'!$J$80,"")</f>
        <v>UFCG</v>
      </c>
      <c r="M117" s="475"/>
      <c r="N117" s="111" t="s">
        <v>26</v>
      </c>
      <c r="O117" s="475" t="str">
        <f>IF('[1]p37'!$L$80&lt;&gt;0,'[1]p37'!$L$80,"")</f>
        <v>Em andamento</v>
      </c>
      <c r="P117" s="476"/>
      <c r="Q117" s="64"/>
    </row>
    <row r="118" spans="1:17" s="1" customFormat="1" ht="13.5" customHeight="1">
      <c r="A118" s="25" t="s">
        <v>77</v>
      </c>
      <c r="B118" s="411" t="str">
        <f>IF('[1]p37'!$A$80&lt;&gt;0,'[1]p37'!$A$80,"")</f>
        <v>Melhoria do Ensino de Graduação na UAME-CCT/UFCG</v>
      </c>
      <c r="C118" s="411"/>
      <c r="D118" s="411"/>
      <c r="E118" s="411"/>
      <c r="F118" s="411"/>
      <c r="G118" s="411"/>
      <c r="H118" s="411"/>
      <c r="I118" s="411"/>
      <c r="J118" s="93" t="s">
        <v>27</v>
      </c>
      <c r="K118" s="411" t="str">
        <f>IF('[1]p37'!$A$82&lt;&gt;0,'[1]p37'!$A$82,"")</f>
        <v>Monitoria</v>
      </c>
      <c r="L118" s="411"/>
      <c r="M118" s="411"/>
      <c r="N118" s="411"/>
      <c r="O118" s="411"/>
      <c r="P118" s="411"/>
      <c r="Q118" s="64"/>
    </row>
    <row r="119" spans="1:17" ht="12.75">
      <c r="A119" s="469"/>
      <c r="B119" s="469"/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64"/>
    </row>
    <row r="120" spans="1:17" s="1" customFormat="1" ht="13.5" customHeight="1">
      <c r="A120" s="25" t="s">
        <v>74</v>
      </c>
      <c r="B120" s="451" t="str">
        <f>IF('[1]p37'!$A$85&lt;&gt;0,'[1]p37'!$A$85,"")</f>
        <v>Antides Victor de Araújo</v>
      </c>
      <c r="C120" s="451"/>
      <c r="D120" s="451"/>
      <c r="E120" s="451"/>
      <c r="F120" s="452"/>
      <c r="G120" s="26" t="s">
        <v>75</v>
      </c>
      <c r="H120" s="90">
        <f>IF('[1]p37'!$G$89&lt;&gt;0,'[1]p37'!$G$89,"")</f>
        <v>39560</v>
      </c>
      <c r="I120" s="26" t="s">
        <v>76</v>
      </c>
      <c r="J120" s="90">
        <f>IF('[1]p37'!$H$89&lt;&gt;0,'[1]p37'!$H$89,"")</f>
      </c>
      <c r="K120" s="26" t="s">
        <v>80</v>
      </c>
      <c r="L120" s="475" t="str">
        <f>IF('[1]p37'!$J$87&lt;&gt;0,'[1]p37'!$J$87,"")</f>
        <v>UFCG</v>
      </c>
      <c r="M120" s="475"/>
      <c r="N120" s="111" t="s">
        <v>26</v>
      </c>
      <c r="O120" s="475" t="str">
        <f>IF('[1]p37'!$L$87&lt;&gt;0,'[1]p37'!$L$87,"")</f>
        <v>Em andamento</v>
      </c>
      <c r="P120" s="476"/>
      <c r="Q120" s="64"/>
    </row>
    <row r="121" spans="1:17" s="1" customFormat="1" ht="13.5" customHeight="1">
      <c r="A121" s="25" t="s">
        <v>77</v>
      </c>
      <c r="B121" s="411" t="str">
        <f>IF('[1]p37'!$A$87&lt;&gt;0,'[1]p37'!$A$87,"")</f>
        <v>A Monitoria e os Novos Desafios da Educação</v>
      </c>
      <c r="C121" s="411"/>
      <c r="D121" s="411"/>
      <c r="E121" s="411"/>
      <c r="F121" s="411"/>
      <c r="G121" s="411"/>
      <c r="H121" s="411"/>
      <c r="I121" s="411"/>
      <c r="J121" s="93" t="s">
        <v>27</v>
      </c>
      <c r="K121" s="411" t="str">
        <f>IF('[1]p37'!$A$89&lt;&gt;0,'[1]p37'!$A$89,"")</f>
        <v>Monitoria</v>
      </c>
      <c r="L121" s="411"/>
      <c r="M121" s="411"/>
      <c r="N121" s="411"/>
      <c r="O121" s="411"/>
      <c r="P121" s="411"/>
      <c r="Q121" s="64"/>
    </row>
    <row r="122" spans="1:17" ht="12.75">
      <c r="A122" s="469"/>
      <c r="B122" s="469"/>
      <c r="C122" s="469"/>
      <c r="D122" s="469"/>
      <c r="E122" s="469"/>
      <c r="F122" s="469"/>
      <c r="G122" s="469"/>
      <c r="H122" s="469"/>
      <c r="I122" s="469"/>
      <c r="J122" s="469"/>
      <c r="K122" s="469"/>
      <c r="L122" s="469"/>
      <c r="M122" s="469"/>
      <c r="N122" s="469"/>
      <c r="O122" s="469"/>
      <c r="P122" s="469"/>
      <c r="Q122" s="64"/>
    </row>
    <row r="123" spans="1:17" s="1" customFormat="1" ht="13.5" customHeight="1">
      <c r="A123" s="25" t="s">
        <v>74</v>
      </c>
      <c r="B123" s="451" t="str">
        <f>IF('[1]p37'!$A$92&lt;&gt;0,'[1]p37'!$A$92,"")</f>
        <v>Álvaro Furtado Coelho Júnior</v>
      </c>
      <c r="C123" s="451"/>
      <c r="D123" s="451"/>
      <c r="E123" s="451"/>
      <c r="F123" s="452"/>
      <c r="G123" s="26" t="s">
        <v>75</v>
      </c>
      <c r="H123" s="90">
        <f>IF('[1]p37'!$G$96&lt;&gt;0,'[1]p37'!$G$96,"")</f>
        <v>39560</v>
      </c>
      <c r="I123" s="26" t="s">
        <v>76</v>
      </c>
      <c r="J123" s="90">
        <f>IF('[1]p37'!$H$96&lt;&gt;0,'[1]p37'!$H$96,"")</f>
      </c>
      <c r="K123" s="26" t="s">
        <v>80</v>
      </c>
      <c r="L123" s="475" t="str">
        <f>IF('[1]p37'!$J$94&lt;&gt;0,'[1]p37'!$J$94,"")</f>
        <v>UFCG</v>
      </c>
      <c r="M123" s="475"/>
      <c r="N123" s="111" t="s">
        <v>26</v>
      </c>
      <c r="O123" s="475" t="str">
        <f>IF('[1]p37'!$L$94&lt;&gt;0,'[1]p37'!$L$94,"")</f>
        <v>Em andamento</v>
      </c>
      <c r="P123" s="476"/>
      <c r="Q123" s="64"/>
    </row>
    <row r="124" spans="1:17" s="1" customFormat="1" ht="13.5" customHeight="1">
      <c r="A124" s="25" t="s">
        <v>77</v>
      </c>
      <c r="B124" s="411" t="str">
        <f>IF('[1]p37'!$A$94&lt;&gt;0,'[1]p37'!$A$94,"")</f>
        <v>A Monitoria e os Novos Desafios da Educação</v>
      </c>
      <c r="C124" s="411"/>
      <c r="D124" s="411"/>
      <c r="E124" s="411"/>
      <c r="F124" s="411"/>
      <c r="G124" s="411"/>
      <c r="H124" s="411"/>
      <c r="I124" s="411"/>
      <c r="J124" s="93" t="s">
        <v>27</v>
      </c>
      <c r="K124" s="411" t="str">
        <f>IF('[1]p37'!$A$96&lt;&gt;0,'[1]p37'!$A$96,"")</f>
        <v>Monitoria</v>
      </c>
      <c r="L124" s="411"/>
      <c r="M124" s="411"/>
      <c r="N124" s="411"/>
      <c r="O124" s="411"/>
      <c r="P124" s="411"/>
      <c r="Q124" s="64"/>
    </row>
    <row r="125" spans="1:17" ht="12.75">
      <c r="A125" s="469"/>
      <c r="B125" s="469"/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64"/>
    </row>
    <row r="126" spans="1:19" s="9" customFormat="1" ht="12.75">
      <c r="A126" s="372" t="str">
        <f>T('[1]p38'!$C$13:$G$13)</f>
        <v>Grayci Mary Gonçalves Leal</v>
      </c>
      <c r="B126" s="373"/>
      <c r="C126" s="373"/>
      <c r="D126" s="373"/>
      <c r="E126" s="377"/>
      <c r="F126" s="441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64"/>
      <c r="R126" s="23"/>
      <c r="S126" s="23"/>
    </row>
    <row r="127" spans="1:17" s="1" customFormat="1" ht="13.5" customHeight="1">
      <c r="A127" s="25" t="s">
        <v>74</v>
      </c>
      <c r="B127" s="451" t="str">
        <f>IF('[1]p38'!$A$78&lt;&gt;0,'[1]p38'!$A$78,"")</f>
        <v>Izabel Cristhina Gomes Duarte</v>
      </c>
      <c r="C127" s="451"/>
      <c r="D127" s="451"/>
      <c r="E127" s="451"/>
      <c r="F127" s="452"/>
      <c r="G127" s="26" t="s">
        <v>75</v>
      </c>
      <c r="H127" s="90">
        <f>IF('[1]p38'!$G$82&lt;&gt;0,'[1]p38'!$G$82,"")</f>
        <v>39372</v>
      </c>
      <c r="I127" s="26" t="s">
        <v>76</v>
      </c>
      <c r="J127" s="90">
        <f>IF('[1]p38'!$H$82&lt;&gt;0,'[1]p38'!$H$82,"")</f>
        <v>39538</v>
      </c>
      <c r="K127" s="26" t="s">
        <v>80</v>
      </c>
      <c r="L127" s="475">
        <f>IF('[1]p38'!$J$80&lt;&gt;0,'[1]p38'!$J$80,"")</f>
      </c>
      <c r="M127" s="475"/>
      <c r="N127" s="111" t="s">
        <v>26</v>
      </c>
      <c r="O127" s="475">
        <f>IF('[1]p38'!$L$80&lt;&gt;0,'[1]p38'!$L$80,"")</f>
      </c>
      <c r="P127" s="476"/>
      <c r="Q127" s="64"/>
    </row>
    <row r="128" spans="1:17" s="1" customFormat="1" ht="13.5" customHeight="1">
      <c r="A128" s="25" t="s">
        <v>77</v>
      </c>
      <c r="B128" s="411" t="str">
        <f>IF('[1]p38'!$A$80&lt;&gt;0,'[1]p38'!$A$80,"")</f>
        <v>Monitoria( Matemática Aplicada à Adminstração I)</v>
      </c>
      <c r="C128" s="411"/>
      <c r="D128" s="411"/>
      <c r="E128" s="411"/>
      <c r="F128" s="411"/>
      <c r="G128" s="411"/>
      <c r="H128" s="411"/>
      <c r="I128" s="411"/>
      <c r="J128" s="93" t="s">
        <v>27</v>
      </c>
      <c r="K128" s="411" t="str">
        <f>IF('[1]p38'!$A$82&lt;&gt;0,'[1]p38'!$A$82,"")</f>
        <v>Monitoria</v>
      </c>
      <c r="L128" s="411"/>
      <c r="M128" s="411"/>
      <c r="N128" s="411"/>
      <c r="O128" s="411"/>
      <c r="P128" s="411"/>
      <c r="Q128" s="64"/>
    </row>
  </sheetData>
  <sheetProtection password="CEFE" sheet="1"/>
  <mergeCells count="256">
    <mergeCell ref="B128:I128"/>
    <mergeCell ref="K128:P128"/>
    <mergeCell ref="B124:I124"/>
    <mergeCell ref="K124:P124"/>
    <mergeCell ref="A125:P125"/>
    <mergeCell ref="A126:E126"/>
    <mergeCell ref="F126:P126"/>
    <mergeCell ref="B127:F127"/>
    <mergeCell ref="L127:M127"/>
    <mergeCell ref="O127:P127"/>
    <mergeCell ref="B121:I121"/>
    <mergeCell ref="K121:P121"/>
    <mergeCell ref="A122:P122"/>
    <mergeCell ref="B123:F123"/>
    <mergeCell ref="L123:M123"/>
    <mergeCell ref="O123:P123"/>
    <mergeCell ref="B118:I118"/>
    <mergeCell ref="K118:P118"/>
    <mergeCell ref="A119:P119"/>
    <mergeCell ref="B120:F120"/>
    <mergeCell ref="L120:M120"/>
    <mergeCell ref="O120:P120"/>
    <mergeCell ref="K114:P114"/>
    <mergeCell ref="A115:P115"/>
    <mergeCell ref="A116:E116"/>
    <mergeCell ref="F116:P116"/>
    <mergeCell ref="B117:F117"/>
    <mergeCell ref="L117:M117"/>
    <mergeCell ref="O117:P117"/>
    <mergeCell ref="B111:I111"/>
    <mergeCell ref="K111:P111"/>
    <mergeCell ref="A112:P112"/>
    <mergeCell ref="B113:F113"/>
    <mergeCell ref="L113:M113"/>
    <mergeCell ref="O113:P113"/>
    <mergeCell ref="B114:I114"/>
    <mergeCell ref="B107:I107"/>
    <mergeCell ref="K107:P107"/>
    <mergeCell ref="A108:P108"/>
    <mergeCell ref="A109:E109"/>
    <mergeCell ref="F109:P109"/>
    <mergeCell ref="B110:F110"/>
    <mergeCell ref="L110:M110"/>
    <mergeCell ref="O110:P110"/>
    <mergeCell ref="B103:I103"/>
    <mergeCell ref="K103:P103"/>
    <mergeCell ref="A104:P104"/>
    <mergeCell ref="A105:E105"/>
    <mergeCell ref="F105:P105"/>
    <mergeCell ref="B106:F106"/>
    <mergeCell ref="L106:M106"/>
    <mergeCell ref="O106:P106"/>
    <mergeCell ref="B100:I100"/>
    <mergeCell ref="K100:P100"/>
    <mergeCell ref="A101:P101"/>
    <mergeCell ref="B102:F102"/>
    <mergeCell ref="L102:M102"/>
    <mergeCell ref="O102:P102"/>
    <mergeCell ref="B97:I97"/>
    <mergeCell ref="K97:P97"/>
    <mergeCell ref="A98:E98"/>
    <mergeCell ref="F98:P98"/>
    <mergeCell ref="B99:F99"/>
    <mergeCell ref="L99:M99"/>
    <mergeCell ref="O99:P99"/>
    <mergeCell ref="B93:I93"/>
    <mergeCell ref="K93:P93"/>
    <mergeCell ref="A94:P94"/>
    <mergeCell ref="A95:E95"/>
    <mergeCell ref="F95:P95"/>
    <mergeCell ref="B96:F96"/>
    <mergeCell ref="L96:M96"/>
    <mergeCell ref="O96:P96"/>
    <mergeCell ref="B90:I90"/>
    <mergeCell ref="K90:P90"/>
    <mergeCell ref="A91:P91"/>
    <mergeCell ref="B92:F92"/>
    <mergeCell ref="L92:M92"/>
    <mergeCell ref="O92:P92"/>
    <mergeCell ref="K86:P86"/>
    <mergeCell ref="A87:P87"/>
    <mergeCell ref="A88:E88"/>
    <mergeCell ref="F88:P88"/>
    <mergeCell ref="B89:F89"/>
    <mergeCell ref="L89:M89"/>
    <mergeCell ref="O89:P89"/>
    <mergeCell ref="B83:I83"/>
    <mergeCell ref="K83:P83"/>
    <mergeCell ref="A84:P84"/>
    <mergeCell ref="B85:F85"/>
    <mergeCell ref="L85:M85"/>
    <mergeCell ref="O85:P85"/>
    <mergeCell ref="B86:I86"/>
    <mergeCell ref="B79:I79"/>
    <mergeCell ref="K79:P79"/>
    <mergeCell ref="A80:P80"/>
    <mergeCell ref="A81:E81"/>
    <mergeCell ref="F81:P81"/>
    <mergeCell ref="B82:F82"/>
    <mergeCell ref="L82:M82"/>
    <mergeCell ref="O82:P82"/>
    <mergeCell ref="B75:I75"/>
    <mergeCell ref="K75:P75"/>
    <mergeCell ref="A76:P76"/>
    <mergeCell ref="A77:E77"/>
    <mergeCell ref="F77:P77"/>
    <mergeCell ref="B78:F78"/>
    <mergeCell ref="L78:M78"/>
    <mergeCell ref="O78:P78"/>
    <mergeCell ref="B72:I72"/>
    <mergeCell ref="K72:P72"/>
    <mergeCell ref="A73:P73"/>
    <mergeCell ref="B74:F74"/>
    <mergeCell ref="L74:M74"/>
    <mergeCell ref="O74:P74"/>
    <mergeCell ref="B69:I69"/>
    <mergeCell ref="K69:P69"/>
    <mergeCell ref="A70:P70"/>
    <mergeCell ref="B71:F71"/>
    <mergeCell ref="L71:M71"/>
    <mergeCell ref="O71:P71"/>
    <mergeCell ref="K66:P66"/>
    <mergeCell ref="A67:E67"/>
    <mergeCell ref="F67:P67"/>
    <mergeCell ref="B68:F68"/>
    <mergeCell ref="L68:M68"/>
    <mergeCell ref="O68:P68"/>
    <mergeCell ref="B66:I66"/>
    <mergeCell ref="B63:I63"/>
    <mergeCell ref="K63:P63"/>
    <mergeCell ref="A64:P64"/>
    <mergeCell ref="B65:F65"/>
    <mergeCell ref="L65:M65"/>
    <mergeCell ref="O65:P65"/>
    <mergeCell ref="B59:I59"/>
    <mergeCell ref="K59:P59"/>
    <mergeCell ref="A60:P60"/>
    <mergeCell ref="A61:E61"/>
    <mergeCell ref="F61:P61"/>
    <mergeCell ref="B62:F62"/>
    <mergeCell ref="L62:M62"/>
    <mergeCell ref="O62:P62"/>
    <mergeCell ref="B55:I55"/>
    <mergeCell ref="K55:P55"/>
    <mergeCell ref="A56:P56"/>
    <mergeCell ref="A57:E57"/>
    <mergeCell ref="F57:P57"/>
    <mergeCell ref="B58:F58"/>
    <mergeCell ref="L58:M58"/>
    <mergeCell ref="O58:P58"/>
    <mergeCell ref="B52:I52"/>
    <mergeCell ref="K52:P52"/>
    <mergeCell ref="A53:P53"/>
    <mergeCell ref="B54:F54"/>
    <mergeCell ref="L54:M54"/>
    <mergeCell ref="O54:P54"/>
    <mergeCell ref="B49:I49"/>
    <mergeCell ref="K49:P49"/>
    <mergeCell ref="A50:P50"/>
    <mergeCell ref="B51:F51"/>
    <mergeCell ref="L51:M51"/>
    <mergeCell ref="O51:P51"/>
    <mergeCell ref="B45:I45"/>
    <mergeCell ref="K45:P45"/>
    <mergeCell ref="A46:P46"/>
    <mergeCell ref="A47:E47"/>
    <mergeCell ref="F47:P47"/>
    <mergeCell ref="B48:F48"/>
    <mergeCell ref="L48:M48"/>
    <mergeCell ref="O48:P48"/>
    <mergeCell ref="B41:I41"/>
    <mergeCell ref="K41:P41"/>
    <mergeCell ref="A42:P42"/>
    <mergeCell ref="A43:E43"/>
    <mergeCell ref="F43:P43"/>
    <mergeCell ref="B44:F44"/>
    <mergeCell ref="L44:M44"/>
    <mergeCell ref="O44:P44"/>
    <mergeCell ref="B37:I37"/>
    <mergeCell ref="K37:P37"/>
    <mergeCell ref="A38:P38"/>
    <mergeCell ref="A39:E39"/>
    <mergeCell ref="F39:P39"/>
    <mergeCell ref="B40:F40"/>
    <mergeCell ref="L40:M40"/>
    <mergeCell ref="O40:P40"/>
    <mergeCell ref="K34:P34"/>
    <mergeCell ref="A35:E35"/>
    <mergeCell ref="F35:P35"/>
    <mergeCell ref="B36:F36"/>
    <mergeCell ref="L36:M36"/>
    <mergeCell ref="O36:P36"/>
    <mergeCell ref="B34:I34"/>
    <mergeCell ref="B31:I31"/>
    <mergeCell ref="K31:P31"/>
    <mergeCell ref="A32:P32"/>
    <mergeCell ref="B33:F33"/>
    <mergeCell ref="L33:M33"/>
    <mergeCell ref="O33:P33"/>
    <mergeCell ref="K27:P27"/>
    <mergeCell ref="A28:P28"/>
    <mergeCell ref="A29:E29"/>
    <mergeCell ref="F29:P29"/>
    <mergeCell ref="B30:F30"/>
    <mergeCell ref="L30:M30"/>
    <mergeCell ref="O30:P30"/>
    <mergeCell ref="A24:P24"/>
    <mergeCell ref="A25:E25"/>
    <mergeCell ref="F25:P25"/>
    <mergeCell ref="B26:F26"/>
    <mergeCell ref="L26:M26"/>
    <mergeCell ref="O26:P26"/>
    <mergeCell ref="B27:I27"/>
    <mergeCell ref="K23:P23"/>
    <mergeCell ref="B20:I20"/>
    <mergeCell ref="K20:P20"/>
    <mergeCell ref="A21:P21"/>
    <mergeCell ref="B22:F22"/>
    <mergeCell ref="L22:M22"/>
    <mergeCell ref="O22:P22"/>
    <mergeCell ref="B23:I23"/>
    <mergeCell ref="A18:E18"/>
    <mergeCell ref="F18:P18"/>
    <mergeCell ref="B19:F19"/>
    <mergeCell ref="L19:M19"/>
    <mergeCell ref="O19:P19"/>
    <mergeCell ref="A17:P17"/>
    <mergeCell ref="B13:I13"/>
    <mergeCell ref="A14:P14"/>
    <mergeCell ref="B12:F12"/>
    <mergeCell ref="B15:F15"/>
    <mergeCell ref="B16:I16"/>
    <mergeCell ref="K16:P16"/>
    <mergeCell ref="K13:P13"/>
    <mergeCell ref="L15:M15"/>
    <mergeCell ref="O15:P15"/>
    <mergeCell ref="A6:P6"/>
    <mergeCell ref="O8:P8"/>
    <mergeCell ref="A10:P10"/>
    <mergeCell ref="A7:E7"/>
    <mergeCell ref="F7:P7"/>
    <mergeCell ref="B8:F8"/>
    <mergeCell ref="L8:M8"/>
    <mergeCell ref="B9:I9"/>
    <mergeCell ref="K9:P9"/>
    <mergeCell ref="A1:P1"/>
    <mergeCell ref="A4:P5"/>
    <mergeCell ref="A2:P2"/>
    <mergeCell ref="A3:D3"/>
    <mergeCell ref="O3:P3"/>
    <mergeCell ref="M3:N3"/>
    <mergeCell ref="E3:L3"/>
    <mergeCell ref="A11:E11"/>
    <mergeCell ref="F11:P11"/>
    <mergeCell ref="L12:M12"/>
    <mergeCell ref="O12:P1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3" manualBreakCount="3">
    <brk id="34" max="255" man="1"/>
    <brk id="66" max="255" man="1"/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">
      <selection activeCell="A10" sqref="A10:I10"/>
    </sheetView>
  </sheetViews>
  <sheetFormatPr defaultColWidth="9.140625" defaultRowHeight="12.75"/>
  <cols>
    <col min="1" max="1" width="12.421875" style="0" customWidth="1"/>
    <col min="2" max="2" width="7.00390625" style="0" customWidth="1"/>
    <col min="3" max="3" width="8.421875" style="0" customWidth="1"/>
    <col min="4" max="4" width="10.57421875" style="0" customWidth="1"/>
    <col min="5" max="5" width="8.57421875" style="0" customWidth="1"/>
    <col min="6" max="6" width="9.28125" style="0" bestFit="1" customWidth="1"/>
    <col min="7" max="7" width="10.28125" style="0" customWidth="1"/>
    <col min="8" max="8" width="9.7109375" style="0" customWidth="1"/>
    <col min="9" max="9" width="10.8515625" style="0" customWidth="1"/>
    <col min="10" max="13" width="13.7109375" style="0" hidden="1" customWidth="1"/>
  </cols>
  <sheetData>
    <row r="1" spans="1:9" ht="13.5" thickBot="1">
      <c r="A1" s="298" t="s">
        <v>167</v>
      </c>
      <c r="B1" s="299"/>
      <c r="C1" s="299"/>
      <c r="D1" s="299"/>
      <c r="E1" s="299"/>
      <c r="F1" s="299"/>
      <c r="G1" s="299"/>
      <c r="H1" s="299"/>
      <c r="I1" s="300"/>
    </row>
    <row r="2" spans="1:9" ht="12.75">
      <c r="A2" s="301"/>
      <c r="B2" s="302"/>
      <c r="C2" s="302"/>
      <c r="D2" s="302"/>
      <c r="E2" s="302"/>
      <c r="F2" s="302"/>
      <c r="G2" s="302"/>
      <c r="H2" s="302"/>
      <c r="I2" s="303"/>
    </row>
    <row r="3" spans="1:15" ht="12.75">
      <c r="A3" s="341" t="s">
        <v>280</v>
      </c>
      <c r="B3" s="342"/>
      <c r="C3" s="342"/>
      <c r="D3" s="342"/>
      <c r="E3" s="342"/>
      <c r="F3" s="342"/>
      <c r="G3" s="342"/>
      <c r="H3" s="151" t="s">
        <v>81</v>
      </c>
      <c r="I3" s="152" t="str">
        <f>'[1]p1'!$H$4</f>
        <v>2008.2</v>
      </c>
      <c r="O3" s="62"/>
    </row>
    <row r="4" spans="1:19" s="1" customFormat="1" ht="13.5" thickBot="1">
      <c r="A4" s="304"/>
      <c r="B4" s="305"/>
      <c r="C4" s="305"/>
      <c r="D4" s="305"/>
      <c r="E4" s="305"/>
      <c r="F4" s="305"/>
      <c r="G4" s="305"/>
      <c r="H4" s="305"/>
      <c r="I4" s="306"/>
      <c r="J4" s="27"/>
      <c r="K4" s="27"/>
      <c r="L4" s="27"/>
      <c r="M4" s="27"/>
      <c r="N4" s="27"/>
      <c r="O4"/>
      <c r="P4"/>
      <c r="Q4"/>
      <c r="R4"/>
      <c r="S4"/>
    </row>
    <row r="5" spans="1:12" s="1" customFormat="1" ht="12.75">
      <c r="A5" s="307" t="s">
        <v>154</v>
      </c>
      <c r="B5" s="308"/>
      <c r="C5" s="311" t="str">
        <f>'[1]p1'!$C$5:$F$5</f>
        <v>08/09/2008 a 08/03/2009</v>
      </c>
      <c r="D5" s="311"/>
      <c r="E5" s="312"/>
      <c r="F5" s="269" t="s">
        <v>276</v>
      </c>
      <c r="G5" s="270"/>
      <c r="H5" s="270"/>
      <c r="I5" s="271"/>
      <c r="J5" s="7"/>
      <c r="K5" s="7"/>
      <c r="L5" s="7"/>
    </row>
    <row r="6" spans="1:12" s="1" customFormat="1" ht="13.5" thickBot="1">
      <c r="A6" s="309" t="s">
        <v>155</v>
      </c>
      <c r="B6" s="310"/>
      <c r="C6" s="313" t="str">
        <f>'[1]p1'!$C$6:$F$6</f>
        <v>08/09/2008 a 27/02/2009</v>
      </c>
      <c r="D6" s="313"/>
      <c r="E6" s="314"/>
      <c r="F6" s="272" t="s">
        <v>277</v>
      </c>
      <c r="G6" s="273"/>
      <c r="H6" s="273"/>
      <c r="I6" s="274"/>
      <c r="J6" s="7"/>
      <c r="K6" s="7"/>
      <c r="L6" s="7"/>
    </row>
    <row r="7" spans="1:12" s="1" customFormat="1" ht="13.5" thickBot="1">
      <c r="A7" s="289" t="s">
        <v>156</v>
      </c>
      <c r="B7" s="290"/>
      <c r="C7" s="278" t="str">
        <f>IF('[1]p1'!$C$7&lt;&gt;0,'[1]p1'!$C$7,"")</f>
        <v>24/12/2008 a 01/02/2009</v>
      </c>
      <c r="D7" s="278"/>
      <c r="E7" s="130" t="s">
        <v>262</v>
      </c>
      <c r="F7" s="279" t="str">
        <f>IF('[1]p1'!$H$7&lt;&gt;0,'[1]p1'!$H$7,"")</f>
        <v>Férias</v>
      </c>
      <c r="G7" s="280"/>
      <c r="H7" s="212">
        <f>IF('[1]p1'!$J$7&lt;&gt;0,'[1]p1'!$J$7,"")</f>
      </c>
      <c r="I7" s="280"/>
      <c r="J7"/>
      <c r="K7"/>
      <c r="L7"/>
    </row>
    <row r="8" spans="1:12" s="1" customFormat="1" ht="12.75">
      <c r="A8" s="281" t="s">
        <v>67</v>
      </c>
      <c r="B8" s="282"/>
      <c r="C8" s="282"/>
      <c r="D8" s="131">
        <f>'[1]p1'!$E$8</f>
        <v>26</v>
      </c>
      <c r="E8" s="283"/>
      <c r="F8" s="284"/>
      <c r="G8" s="284"/>
      <c r="H8" s="284"/>
      <c r="I8" s="285"/>
      <c r="J8" s="7"/>
      <c r="K8" s="7"/>
      <c r="L8" s="7"/>
    </row>
    <row r="9" spans="1:12" s="1" customFormat="1" ht="13.5" thickBot="1">
      <c r="A9" s="292" t="s">
        <v>68</v>
      </c>
      <c r="B9" s="293"/>
      <c r="C9" s="293"/>
      <c r="D9" s="132">
        <f>'[1]p1'!$E$9</f>
        <v>18</v>
      </c>
      <c r="E9" s="286"/>
      <c r="F9" s="287"/>
      <c r="G9" s="287"/>
      <c r="H9" s="287"/>
      <c r="I9" s="288"/>
      <c r="J9"/>
      <c r="K9"/>
      <c r="L9"/>
    </row>
    <row r="10" spans="1:9" ht="13.5" thickBot="1">
      <c r="A10" s="294"/>
      <c r="B10" s="294"/>
      <c r="C10" s="294"/>
      <c r="D10" s="294"/>
      <c r="E10" s="294"/>
      <c r="F10" s="294"/>
      <c r="G10" s="294"/>
      <c r="H10" s="294"/>
      <c r="I10" s="294"/>
    </row>
    <row r="11" spans="1:9" ht="13.5" thickBot="1">
      <c r="A11" s="295" t="s">
        <v>97</v>
      </c>
      <c r="B11" s="296"/>
      <c r="C11" s="296"/>
      <c r="D11" s="296"/>
      <c r="E11" s="296"/>
      <c r="F11" s="296"/>
      <c r="G11" s="296"/>
      <c r="H11" s="296"/>
      <c r="I11" s="297"/>
    </row>
    <row r="12" spans="1:9" ht="12.75">
      <c r="A12" s="267" t="s">
        <v>260</v>
      </c>
      <c r="B12" s="268"/>
      <c r="C12" s="268"/>
      <c r="D12" s="268"/>
      <c r="E12" s="159"/>
      <c r="F12" s="267" t="s">
        <v>208</v>
      </c>
      <c r="G12" s="268"/>
      <c r="H12" s="268"/>
      <c r="I12" s="162"/>
    </row>
    <row r="13" spans="1:9" ht="12.75">
      <c r="A13" s="263" t="s">
        <v>211</v>
      </c>
      <c r="B13" s="256"/>
      <c r="C13" s="256"/>
      <c r="D13" s="257"/>
      <c r="E13" s="160">
        <v>2</v>
      </c>
      <c r="F13" s="291" t="s">
        <v>210</v>
      </c>
      <c r="G13" s="258"/>
      <c r="H13" s="258"/>
      <c r="I13" s="163">
        <v>0</v>
      </c>
    </row>
    <row r="14" spans="1:9" ht="12.75">
      <c r="A14" s="263" t="s">
        <v>212</v>
      </c>
      <c r="B14" s="256"/>
      <c r="C14" s="256"/>
      <c r="D14" s="256"/>
      <c r="E14" s="160">
        <v>0</v>
      </c>
      <c r="F14" s="263" t="s">
        <v>98</v>
      </c>
      <c r="G14" s="256"/>
      <c r="H14" s="257"/>
      <c r="I14" s="163">
        <v>0</v>
      </c>
    </row>
    <row r="15" spans="1:9" ht="13.5" thickBot="1">
      <c r="A15" s="275" t="s">
        <v>209</v>
      </c>
      <c r="B15" s="276"/>
      <c r="C15" s="276"/>
      <c r="D15" s="276"/>
      <c r="E15" s="161">
        <f>SUM(E13:E14)</f>
        <v>2</v>
      </c>
      <c r="F15" s="275"/>
      <c r="G15" s="276"/>
      <c r="H15" s="277"/>
      <c r="I15" s="161">
        <f>SUM(I13:I14)</f>
        <v>0</v>
      </c>
    </row>
    <row r="16" spans="1:9" ht="13.5" thickBot="1">
      <c r="A16" s="262"/>
      <c r="B16" s="262"/>
      <c r="C16" s="262"/>
      <c r="D16" s="262"/>
      <c r="E16" s="262"/>
      <c r="F16" s="262"/>
      <c r="G16" s="262"/>
      <c r="H16" s="262"/>
      <c r="I16" s="262"/>
    </row>
    <row r="17" spans="1:9" ht="13.5" thickBot="1">
      <c r="A17" s="279" t="s">
        <v>99</v>
      </c>
      <c r="B17" s="212"/>
      <c r="C17" s="212"/>
      <c r="D17" s="212"/>
      <c r="E17" s="212"/>
      <c r="F17" s="212"/>
      <c r="G17" s="212"/>
      <c r="H17" s="212"/>
      <c r="I17" s="280"/>
    </row>
    <row r="18" spans="1:9" ht="12.75">
      <c r="A18" s="264" t="s">
        <v>100</v>
      </c>
      <c r="B18" s="265"/>
      <c r="C18" s="265"/>
      <c r="D18" s="265"/>
      <c r="E18" s="265"/>
      <c r="F18" s="265"/>
      <c r="G18" s="265"/>
      <c r="H18" s="266"/>
      <c r="I18" s="84">
        <v>1</v>
      </c>
    </row>
    <row r="19" spans="1:9" ht="12.75">
      <c r="A19" s="255" t="s">
        <v>101</v>
      </c>
      <c r="B19" s="256"/>
      <c r="C19" s="256"/>
      <c r="D19" s="256"/>
      <c r="E19" s="256"/>
      <c r="F19" s="256"/>
      <c r="G19" s="256"/>
      <c r="H19" s="257"/>
      <c r="I19" s="85">
        <v>2</v>
      </c>
    </row>
    <row r="20" spans="1:9" ht="12.75">
      <c r="A20" s="255" t="s">
        <v>102</v>
      </c>
      <c r="B20" s="256"/>
      <c r="C20" s="256"/>
      <c r="D20" s="256"/>
      <c r="E20" s="256"/>
      <c r="F20" s="256"/>
      <c r="G20" s="256"/>
      <c r="H20" s="257"/>
      <c r="I20" s="85">
        <v>0</v>
      </c>
    </row>
    <row r="21" spans="1:9" ht="12.75">
      <c r="A21" s="255" t="s">
        <v>103</v>
      </c>
      <c r="B21" s="256"/>
      <c r="C21" s="256"/>
      <c r="D21" s="256"/>
      <c r="E21" s="256"/>
      <c r="F21" s="256"/>
      <c r="G21" s="256"/>
      <c r="H21" s="257"/>
      <c r="I21" s="85">
        <v>0</v>
      </c>
    </row>
    <row r="22" spans="1:9" ht="12.75">
      <c r="A22" s="255" t="s">
        <v>104</v>
      </c>
      <c r="B22" s="256"/>
      <c r="C22" s="256"/>
      <c r="D22" s="256"/>
      <c r="E22" s="256"/>
      <c r="F22" s="256"/>
      <c r="G22" s="256"/>
      <c r="H22" s="257"/>
      <c r="I22" s="85">
        <v>0</v>
      </c>
    </row>
    <row r="23" spans="1:9" ht="12.75">
      <c r="A23" s="255" t="s">
        <v>105</v>
      </c>
      <c r="B23" s="256"/>
      <c r="C23" s="256"/>
      <c r="D23" s="256"/>
      <c r="E23" s="256"/>
      <c r="F23" s="256"/>
      <c r="G23" s="256"/>
      <c r="H23" s="257"/>
      <c r="I23" s="85">
        <v>0</v>
      </c>
    </row>
    <row r="24" spans="1:9" ht="13.5" thickBot="1">
      <c r="A24" s="315" t="s">
        <v>18</v>
      </c>
      <c r="B24" s="276"/>
      <c r="C24" s="276"/>
      <c r="D24" s="276"/>
      <c r="E24" s="276"/>
      <c r="F24" s="276"/>
      <c r="G24" s="276"/>
      <c r="H24" s="277"/>
      <c r="I24" s="68">
        <f>SUM(I18:I23)</f>
        <v>3</v>
      </c>
    </row>
    <row r="25" spans="1:9" ht="13.5" thickBot="1">
      <c r="A25" s="305"/>
      <c r="B25" s="305"/>
      <c r="C25" s="305"/>
      <c r="D25" s="305"/>
      <c r="E25" s="305"/>
      <c r="F25" s="305"/>
      <c r="G25" s="305"/>
      <c r="H25" s="305"/>
      <c r="I25" s="305"/>
    </row>
    <row r="26" spans="1:9" s="7" customFormat="1" ht="13.5" thickBot="1">
      <c r="A26" s="279" t="s">
        <v>263</v>
      </c>
      <c r="B26" s="212"/>
      <c r="C26" s="212"/>
      <c r="D26" s="212"/>
      <c r="E26" s="212"/>
      <c r="F26" s="212"/>
      <c r="G26" s="212"/>
      <c r="H26" s="280"/>
      <c r="I26" s="126">
        <v>42</v>
      </c>
    </row>
    <row r="27" spans="1:9" s="7" customFormat="1" ht="12.75">
      <c r="A27" s="360"/>
      <c r="B27" s="348"/>
      <c r="C27" s="361"/>
      <c r="D27" s="267" t="s">
        <v>266</v>
      </c>
      <c r="E27" s="268"/>
      <c r="F27" s="268"/>
      <c r="G27" s="268"/>
      <c r="H27" s="133">
        <v>36</v>
      </c>
      <c r="I27" s="134">
        <f>IF(I26&lt;&gt;0,H27/I26,"")</f>
        <v>0.8571428571428571</v>
      </c>
    </row>
    <row r="28" spans="1:9" s="7" customFormat="1" ht="13.5" thickBot="1">
      <c r="A28" s="362"/>
      <c r="B28" s="363"/>
      <c r="C28" s="364"/>
      <c r="D28" s="358" t="s">
        <v>267</v>
      </c>
      <c r="E28" s="359"/>
      <c r="F28" s="359"/>
      <c r="G28" s="359"/>
      <c r="H28" s="135">
        <v>6</v>
      </c>
      <c r="I28" s="136">
        <f>IF(I26&lt;&gt;0,H28/I26,"")</f>
        <v>0.14285714285714285</v>
      </c>
    </row>
    <row r="29" spans="1:9" s="7" customFormat="1" ht="13.5" thickBot="1">
      <c r="A29" s="295" t="s">
        <v>261</v>
      </c>
      <c r="B29" s="296"/>
      <c r="C29" s="296"/>
      <c r="D29" s="296"/>
      <c r="E29" s="296"/>
      <c r="F29" s="296"/>
      <c r="G29" s="296"/>
      <c r="H29" s="296"/>
      <c r="I29" s="125">
        <v>37</v>
      </c>
    </row>
    <row r="30" spans="1:9" ht="13.5" thickBot="1">
      <c r="A30" s="305"/>
      <c r="B30" s="305"/>
      <c r="C30" s="305"/>
      <c r="D30" s="305"/>
      <c r="E30" s="305"/>
      <c r="F30" s="305"/>
      <c r="G30" s="305"/>
      <c r="H30" s="305"/>
      <c r="I30" s="305"/>
    </row>
    <row r="31" spans="1:9" ht="13.5" thickBot="1">
      <c r="A31" s="214" t="s">
        <v>265</v>
      </c>
      <c r="B31" s="215"/>
      <c r="C31" s="215"/>
      <c r="D31" s="215"/>
      <c r="E31" s="215"/>
      <c r="F31" s="215"/>
      <c r="G31" s="215"/>
      <c r="H31" s="215"/>
      <c r="I31" s="216"/>
    </row>
    <row r="32" spans="1:9" ht="12.75">
      <c r="A32" s="137" t="s">
        <v>106</v>
      </c>
      <c r="B32" s="138" t="s">
        <v>107</v>
      </c>
      <c r="C32" s="138" t="s">
        <v>108</v>
      </c>
      <c r="D32" s="138" t="s">
        <v>109</v>
      </c>
      <c r="E32" s="138" t="s">
        <v>107</v>
      </c>
      <c r="F32" s="138" t="s">
        <v>108</v>
      </c>
      <c r="G32" s="138" t="s">
        <v>110</v>
      </c>
      <c r="H32" s="138" t="s">
        <v>107</v>
      </c>
      <c r="I32" s="138" t="s">
        <v>108</v>
      </c>
    </row>
    <row r="33" spans="1:9" ht="12.75">
      <c r="A33" s="316"/>
      <c r="B33" s="317"/>
      <c r="C33" s="318"/>
      <c r="D33" s="98" t="s">
        <v>112</v>
      </c>
      <c r="E33" s="99">
        <v>4</v>
      </c>
      <c r="F33" s="127">
        <f>IF(I26&lt;&gt;0,E33/I26,"")</f>
        <v>0.09523809523809523</v>
      </c>
      <c r="G33" s="316"/>
      <c r="H33" s="317"/>
      <c r="I33" s="318"/>
    </row>
    <row r="34" spans="1:9" ht="12.75">
      <c r="A34" s="98" t="s">
        <v>111</v>
      </c>
      <c r="B34" s="94">
        <v>20</v>
      </c>
      <c r="C34" s="127">
        <f>IF(I26&lt;&gt;0,B34/I26,"")</f>
        <v>0.47619047619047616</v>
      </c>
      <c r="D34" s="98" t="s">
        <v>264</v>
      </c>
      <c r="E34" s="99">
        <v>6</v>
      </c>
      <c r="F34" s="127">
        <f>IF(I26&lt;&gt;0,E34/I26,"")</f>
        <v>0.14285714285714285</v>
      </c>
      <c r="G34" s="98" t="s">
        <v>268</v>
      </c>
      <c r="H34" s="94">
        <v>36</v>
      </c>
      <c r="I34" s="127">
        <f>IF(I26&lt;&gt;0,H34/I26,"")</f>
        <v>0.8571428571428571</v>
      </c>
    </row>
    <row r="35" spans="1:9" ht="12.75">
      <c r="A35" s="100" t="s">
        <v>113</v>
      </c>
      <c r="B35" s="95">
        <v>19</v>
      </c>
      <c r="C35" s="127">
        <f>IF(I26&lt;&gt;0,B35/I26,"")</f>
        <v>0.4523809523809524</v>
      </c>
      <c r="D35" s="100" t="s">
        <v>114</v>
      </c>
      <c r="E35" s="101">
        <v>17</v>
      </c>
      <c r="F35" s="127">
        <f>IF(I26&lt;&gt;0,E35/I26,"")</f>
        <v>0.40476190476190477</v>
      </c>
      <c r="G35" s="100" t="s">
        <v>28</v>
      </c>
      <c r="H35" s="95">
        <v>6</v>
      </c>
      <c r="I35" s="127">
        <f>IF(I26&lt;&gt;0,H35/I26,"")</f>
        <v>0.14285714285714285</v>
      </c>
    </row>
    <row r="36" spans="1:9" ht="12.75">
      <c r="A36" s="100" t="s">
        <v>203</v>
      </c>
      <c r="B36" s="95">
        <v>1</v>
      </c>
      <c r="C36" s="127">
        <f>IF(I26&lt;&gt;0,B36/I26,"")</f>
        <v>0.023809523809523808</v>
      </c>
      <c r="D36" s="100" t="s">
        <v>115</v>
      </c>
      <c r="E36" s="101">
        <v>13</v>
      </c>
      <c r="F36" s="127">
        <f>IF(I26&lt;&gt;0,E36/I26,"")</f>
        <v>0.30952380952380953</v>
      </c>
      <c r="G36" s="100" t="s">
        <v>49</v>
      </c>
      <c r="H36" s="95">
        <v>0</v>
      </c>
      <c r="I36" s="127">
        <f>IF(I26&lt;&gt;0,H36/I26,"")</f>
        <v>0</v>
      </c>
    </row>
    <row r="37" spans="1:9" ht="13.5" thickBot="1">
      <c r="A37" s="102" t="s">
        <v>116</v>
      </c>
      <c r="B37" s="96">
        <v>2</v>
      </c>
      <c r="C37" s="127">
        <f>IF(I26&lt;&gt;0,B37/I26,"")</f>
        <v>0.047619047619047616</v>
      </c>
      <c r="D37" s="103" t="s">
        <v>117</v>
      </c>
      <c r="E37" s="104">
        <v>2</v>
      </c>
      <c r="F37" s="129">
        <f>IF(I26&lt;&gt;0,E37/I26,"")</f>
        <v>0.047619047619047616</v>
      </c>
      <c r="G37" s="103" t="s">
        <v>118</v>
      </c>
      <c r="H37" s="96">
        <v>0</v>
      </c>
      <c r="I37" s="129">
        <f>IF(I26&lt;&gt;0,H37/I26,"")</f>
        <v>0</v>
      </c>
    </row>
    <row r="38" spans="1:9" ht="13.5" thickBot="1">
      <c r="A38" s="105" t="s">
        <v>18</v>
      </c>
      <c r="B38" s="106">
        <f>SUM(B33:B37)</f>
        <v>42</v>
      </c>
      <c r="C38" s="128">
        <f>SUM(C34:C37)</f>
        <v>1</v>
      </c>
      <c r="D38" s="105" t="s">
        <v>18</v>
      </c>
      <c r="E38" s="97">
        <f>SUM(E33:E37)</f>
        <v>42</v>
      </c>
      <c r="F38" s="128">
        <f>SUM(F33:F37)</f>
        <v>1</v>
      </c>
      <c r="G38" s="105" t="s">
        <v>18</v>
      </c>
      <c r="H38" s="97">
        <f>SUM(H33:H37)</f>
        <v>42</v>
      </c>
      <c r="I38" s="128">
        <f>SUM(I34:I37)</f>
        <v>1</v>
      </c>
    </row>
    <row r="39" spans="1:9" ht="13.5" thickBot="1">
      <c r="A39" s="197"/>
      <c r="B39" s="197"/>
      <c r="C39" s="197"/>
      <c r="D39" s="197"/>
      <c r="E39" s="197"/>
      <c r="F39" s="197"/>
      <c r="G39" s="197"/>
      <c r="H39" s="197"/>
      <c r="I39" s="197"/>
    </row>
    <row r="40" spans="1:9" ht="13.5" thickBot="1">
      <c r="A40" s="214" t="s">
        <v>213</v>
      </c>
      <c r="B40" s="215"/>
      <c r="C40" s="215"/>
      <c r="D40" s="215"/>
      <c r="E40" s="215"/>
      <c r="F40" s="215"/>
      <c r="G40" s="215"/>
      <c r="H40" s="215"/>
      <c r="I40" s="216"/>
    </row>
    <row r="41" spans="1:9" ht="12.75">
      <c r="A41" s="264" t="s">
        <v>269</v>
      </c>
      <c r="B41" s="265"/>
      <c r="C41" s="265"/>
      <c r="D41" s="265"/>
      <c r="E41" s="265"/>
      <c r="F41" s="265"/>
      <c r="G41" s="265"/>
      <c r="H41" s="266"/>
      <c r="I41" s="69">
        <f>IF(B34&lt;&gt;0,E33/B34,"")</f>
        <v>0.2</v>
      </c>
    </row>
    <row r="42" spans="1:9" ht="12.75">
      <c r="A42" s="255" t="s">
        <v>273</v>
      </c>
      <c r="B42" s="256"/>
      <c r="C42" s="256"/>
      <c r="D42" s="256"/>
      <c r="E42" s="256"/>
      <c r="F42" s="256"/>
      <c r="G42" s="256"/>
      <c r="H42" s="257"/>
      <c r="I42" s="70">
        <f>IF(B34&lt;&gt;0,E34/B34,"")</f>
        <v>0.3</v>
      </c>
    </row>
    <row r="43" spans="1:9" ht="12.75">
      <c r="A43" s="252" t="s">
        <v>270</v>
      </c>
      <c r="B43" s="253"/>
      <c r="C43" s="253"/>
      <c r="D43" s="253"/>
      <c r="E43" s="253"/>
      <c r="F43" s="253"/>
      <c r="G43" s="253"/>
      <c r="H43" s="254"/>
      <c r="I43" s="70">
        <f>IF(B34&lt;&gt;0,E35/B34,"")</f>
        <v>0.85</v>
      </c>
    </row>
    <row r="44" spans="1:9" ht="12.75">
      <c r="A44" s="255" t="s">
        <v>271</v>
      </c>
      <c r="B44" s="256"/>
      <c r="C44" s="256"/>
      <c r="D44" s="256"/>
      <c r="E44" s="256"/>
      <c r="F44" s="256"/>
      <c r="G44" s="256"/>
      <c r="H44" s="257"/>
      <c r="I44" s="70">
        <f>IF(B35&lt;&gt;0,E36/B35,"")</f>
        <v>0.6842105263157895</v>
      </c>
    </row>
    <row r="45" spans="1:9" ht="12.75">
      <c r="A45" s="258" t="s">
        <v>272</v>
      </c>
      <c r="B45" s="258"/>
      <c r="C45" s="258"/>
      <c r="D45" s="258"/>
      <c r="E45" s="258"/>
      <c r="F45" s="258"/>
      <c r="G45" s="258"/>
      <c r="H45" s="258"/>
      <c r="I45" s="70">
        <f>IF((B36+B37)&lt;&gt;0,E37/(B36+B37),"")</f>
        <v>0.6666666666666666</v>
      </c>
    </row>
    <row r="46" spans="1:9" ht="10.5" customHeight="1" thickBot="1">
      <c r="A46" s="259"/>
      <c r="B46" s="259"/>
      <c r="C46" s="259"/>
      <c r="D46" s="259"/>
      <c r="E46" s="259"/>
      <c r="F46" s="259"/>
      <c r="G46" s="259"/>
      <c r="H46" s="259"/>
      <c r="I46" s="259"/>
    </row>
    <row r="47" spans="1:9" ht="12.75" hidden="1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 hidden="1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 hidden="1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3.5" thickBot="1">
      <c r="A50" s="214" t="s">
        <v>214</v>
      </c>
      <c r="B50" s="215"/>
      <c r="C50" s="215"/>
      <c r="D50" s="215"/>
      <c r="E50" s="215"/>
      <c r="F50" s="215"/>
      <c r="G50" s="215"/>
      <c r="H50" s="215"/>
      <c r="I50" s="216"/>
    </row>
    <row r="51" spans="1:9" ht="12.75">
      <c r="A51" s="365" t="s">
        <v>52</v>
      </c>
      <c r="B51" s="366"/>
      <c r="C51" s="366"/>
      <c r="D51" s="366"/>
      <c r="E51" s="366"/>
      <c r="F51" s="366"/>
      <c r="G51" s="366"/>
      <c r="H51" s="367"/>
      <c r="I51" s="71">
        <f>SUM('[1]p1'!L5,'[1]p2'!L5,'[1]p3'!L5,'[1]p4'!L5,'[1]p5'!L5,'[1]p6'!L5,'[1]p7'!L5,'[1]p8'!L5,'[1]p9'!L5,'[1]p10'!L5,'[1]p11'!L5,'[1]p12'!L5,'[1]p13'!L5,'[1]p14'!L5,'[1]p15'!L5,'[1]p16'!L5,'[1]p17'!L5,'[1]p18'!L5,'[1]p19'!L5,'[1]p20'!L5,'[1]p21'!L5,'[1]p22'!L5,'[1]p23'!L5,'[1]p24'!L5,'[1]p25'!L5)+SUM('[1]p26'!L5,'[1]p27'!L5,'[1]p28'!L5,'[1]p29'!L5,'[1]p30'!L5,'[1]p31'!L5,'[1]p32'!L5,'[1]p33'!L5,'[1]p34'!L5,'[1]p35'!L5,'[1]p36'!L5,'[1]p37'!L5,'[1]p38'!L5,'[1]p39'!L5,'[1]p40'!L5,'[1]p41'!L5,'[1]p42'!L5,'[1]p43'!L5,'[1]p44'!L5,'[1]p45'!L5,'[1]p46'!L5,'[1]p47'!L5,'[1]p48'!L5,'[1]p49'!L5,'[1]p50'!L5)</f>
        <v>38720</v>
      </c>
    </row>
    <row r="52" spans="1:9" ht="12.75">
      <c r="A52" s="242" t="s">
        <v>53</v>
      </c>
      <c r="B52" s="260"/>
      <c r="C52" s="260"/>
      <c r="D52" s="260"/>
      <c r="E52" s="260"/>
      <c r="F52" s="260"/>
      <c r="G52" s="260"/>
      <c r="H52" s="261"/>
      <c r="I52" s="67">
        <f>SUM('[1]p1'!L6,'[1]p2'!L6,'[1]p3'!L6,'[1]p4'!L6,'[1]p5'!L6,'[1]p6'!L6,'[1]p7'!L6,'[1]p8'!L6,'[1]p9'!L6,'[1]p10'!L6,'[1]p11'!L6,'[1]p12'!L6,'[1]p13'!L6,'[1]p14'!L6,'[1]p15'!L6,'[1]p16'!L6,'[1]p17'!L6,'[1]p18'!L6,'[1]p19'!L6,'[1]p20'!L6,'[1]p21'!L6,'[1]p22'!L6,'[1]p23'!L6,'[1]p24'!L6,'[1]p25'!L6)+SUM('[1]p26'!L6,'[1]p27'!L6,'[1]p28'!L6,'[1]p29'!L6,'[1]p30'!L6,'[1]p31'!L6,'[1]p32'!L6,'[1]p33'!L6,'[1]p34'!L6,'[1]p35'!L6,'[1]p36'!L6,'[1]p37'!L6,'[1]p38'!L6,'[1]p39'!L6,'[1]p40'!L6,'[1]p41'!L6,'[1]p42'!L6,'[1]p43'!L6,'[1]p44'!L6,'[1]p45'!L6,'[1]p46'!L6,'[1]p47'!L6,'[1]p48'!L6,'[1]p49'!L6,'[1]p50'!L6)</f>
        <v>27080</v>
      </c>
    </row>
    <row r="53" spans="1:9" ht="13.5" thickBot="1">
      <c r="A53" s="352" t="s">
        <v>275</v>
      </c>
      <c r="B53" s="353"/>
      <c r="C53" s="353"/>
      <c r="D53" s="353"/>
      <c r="E53" s="353"/>
      <c r="F53" s="353"/>
      <c r="G53" s="353"/>
      <c r="H53" s="354"/>
      <c r="I53" s="72">
        <f>SUM('[1]p1'!L8,'[1]p2'!L8,'[1]p3'!L8,'[1]p4'!L8,'[1]p5'!L8,'[1]p6'!L8,'[1]p7'!L8,'[1]p8'!L8,'[1]p9'!L8,'[1]p10'!L8,'[1]p11'!L8,'[1]p12'!L8,'[1]p13'!L8,'[1]p14'!L8,'[1]p15'!L8,'[1]p16'!L8,'[1]p17'!L8,'[1]p18'!L8,'[1]p19'!L8,'[1]p20'!L8,'[1]p21'!L8,'[1]p22'!L8,'[1]p23'!L8,'[1]p24'!L8,'[1]p25'!L8)+SUM('[1]p26'!L8,'[1]p27'!L8,'[1]p28'!L8,'[1]p29'!L8,'[1]p30'!L8,'[1]p31'!L8,'[1]p32'!L8,'[1]p33'!L8,'[1]p34'!L8,'[1]p35'!L8,'[1]p36'!L8,'[1]p37'!L8,'[1]p38'!L8,'[1]p39'!L8,'[1]p40'!L8,'[1]p41'!L8,'[1]p42'!L8,'[1]p43'!L8,'[1]p44'!L8,'[1]p45'!L8,'[1]p46'!L8,'[1]p47'!L8,'[1]p48'!L8,'[1]p49'!L8,'[1]p50'!L8)</f>
        <v>27880</v>
      </c>
    </row>
    <row r="54" spans="1:9" ht="13.5" thickBot="1">
      <c r="A54" s="355" t="s">
        <v>274</v>
      </c>
      <c r="B54" s="356"/>
      <c r="C54" s="356"/>
      <c r="D54" s="356"/>
      <c r="E54" s="356"/>
      <c r="F54" s="356"/>
      <c r="G54" s="356"/>
      <c r="H54" s="356"/>
      <c r="I54" s="357"/>
    </row>
    <row r="55" spans="1:9" ht="13.5" thickBot="1">
      <c r="A55" s="197"/>
      <c r="B55" s="197"/>
      <c r="C55" s="197"/>
      <c r="D55" s="197"/>
      <c r="E55" s="197"/>
      <c r="F55" s="197"/>
      <c r="G55" s="197"/>
      <c r="H55" s="197"/>
      <c r="I55" s="197"/>
    </row>
    <row r="56" spans="1:9" ht="13.5" thickBot="1">
      <c r="A56" s="214" t="s">
        <v>215</v>
      </c>
      <c r="B56" s="215"/>
      <c r="C56" s="215"/>
      <c r="D56" s="215"/>
      <c r="E56" s="215"/>
      <c r="F56" s="215"/>
      <c r="G56" s="215"/>
      <c r="H56" s="215"/>
      <c r="I56" s="216"/>
    </row>
    <row r="57" spans="1:9" ht="12.75">
      <c r="A57" s="340" t="s">
        <v>119</v>
      </c>
      <c r="B57" s="236"/>
      <c r="C57" s="236"/>
      <c r="D57" s="236"/>
      <c r="E57" s="236"/>
      <c r="F57" s="236"/>
      <c r="G57" s="236"/>
      <c r="H57" s="237"/>
      <c r="I57" s="86">
        <v>50</v>
      </c>
    </row>
    <row r="58" spans="1:9" ht="12.75">
      <c r="A58" s="251" t="s">
        <v>120</v>
      </c>
      <c r="B58" s="243"/>
      <c r="C58" s="243"/>
      <c r="D58" s="243"/>
      <c r="E58" s="243"/>
      <c r="F58" s="243"/>
      <c r="G58" s="243"/>
      <c r="H58" s="244"/>
      <c r="I58" s="73">
        <f>SUM('[1]p1'!O62,'[1]p2'!O62,'[1]p3'!O62,'[1]p4'!O62,'[1]p5'!O62,'[1]p6'!O62,'[1]p7'!O62,'[1]p8'!O62,'[1]p9'!O62,'[1]p10'!O62,'[1]p11'!O62,'[1]p12'!O62,'[1]p13'!O62,'[1]p14'!O62,'[1]p15'!O62,'[1]p16'!O62,'[1]p17'!O62,'[1]p18'!O62,'[1]p19'!O62,'[1]p20'!O62,'[1]p21'!O62,'[1]p22'!O62,'[1]p23'!O62,'[1]p24'!O62,'[1]p25'!O62)+SUM('[1]p26'!O62,'[1]p27'!O62,'[1]p28'!O62,'[1]p29'!O62,'[1]p30'!O62,'[1]p31'!O62,'[1]p32'!O62,'[1]p33'!O62,'[1]p34'!O62,'[1]p35'!O62,'[1]p36'!O62,'[1]p37'!O62,'[1]p38'!O62,'[1]p39'!O62,'[1]p40'!O62,'[1]p41'!O62,'[1]p42'!O62,'[1]p43'!O62,'[1]p44'!O62,'[1]p45'!O62,'[1]p46'!O62,'[1]p47'!O62,'[1]p48'!O62,'[1]p49'!O62,'[1]p50'!O62)</f>
        <v>87</v>
      </c>
    </row>
    <row r="59" spans="1:9" ht="12.75">
      <c r="A59" s="251" t="s">
        <v>121</v>
      </c>
      <c r="B59" s="243"/>
      <c r="C59" s="243"/>
      <c r="D59" s="243"/>
      <c r="E59" s="243"/>
      <c r="F59" s="243"/>
      <c r="G59" s="243"/>
      <c r="H59" s="244"/>
      <c r="I59" s="73">
        <f>SUM('[1]p1'!I62,'[1]p2'!I62,'[1]p3'!I62,'[1]p4'!I62,'[1]p5'!I62,'[1]p6'!I62,'[1]p7'!I62,'[1]p8'!I62,'[1]p9'!I62,'[1]p10'!I62,'[1]p11'!I62,'[1]p12'!I62,'[1]p13'!I62,'[1]p14'!I62,'[1]p15'!I62,'[1]p16'!I62,'[1]p17'!I62,'[1]p18'!I62,'[1]p19'!I62,'[1]p20'!I62,'[1]p21'!I62,'[1]p22'!I62,'[1]p23'!I62,'[1]p24'!I62,'[1]p25'!I62)+SUM('[1]p26'!I62,'[1]p27'!I62,'[1]p28'!I62,'[1]p29'!I62,'[1]p30'!I62,'[1]p31'!I62,'[1]p32'!I62,'[1]p33'!I62,'[1]p34'!I62,'[1]p35'!I62,'[1]p36'!I62,'[1]p37'!I62,'[1]p38'!I62,'[1]p39'!I62,'[1]p40'!I62,'[1]p41'!I62,'[1]p42'!I62,'[1]p43'!I62,'[1]p44'!I62,'[1]p45'!I62,'[1]p46'!I62,'[1]p47'!I62,'[1]p48'!I62,'[1]p49'!I62,'[1]p50'!I62)</f>
        <v>3276</v>
      </c>
    </row>
    <row r="60" spans="1:9" ht="12.75">
      <c r="A60" s="251" t="s">
        <v>122</v>
      </c>
      <c r="B60" s="243"/>
      <c r="C60" s="243"/>
      <c r="D60" s="243"/>
      <c r="E60" s="243"/>
      <c r="F60" s="243"/>
      <c r="G60" s="243"/>
      <c r="H60" s="244"/>
      <c r="I60" s="73">
        <f>SUM('[1]p1'!E62,'[1]p2'!E62,'[1]p3'!E62,'[1]p4'!E62,'[1]p5'!E62,'[1]p6'!E62,'[1]p7'!E62,'[1]p8'!E62,'[1]p9'!E62,'[1]p10'!E62,'[1]p11'!E62,'[1]p12'!E62,'[1]p13'!E62,'[1]p14'!E62,'[1]p15'!E62,'[1]p16'!E62,'[1]p17'!E62,'[1]p18'!E62,'[1]p19'!E62,'[1]p20'!E62,'[1]p21'!E62,'[1]p22'!E62,'[1]p23'!E62,'[1]p24'!E62,'[1]p25'!E62)+SUM('[1]p26'!E62,'[1]p27'!E62,'[1]p28'!E62,'[1]p29'!E62,'[1]p30'!E62,'[1]p31'!E62,'[1]p32'!E62,'[1]p33'!E62,'[1]p34'!E62,'[1]p35'!E62,'[1]p36'!E62,'[1]p37'!E62,'[1]p38'!E62,'[1]p39'!E62,'[1]p40'!E62,'[1]p41'!E62,'[1]p42'!E62,'[1]p43'!E62,'[1]p44'!E62,'[1]p45'!E62,'[1]p46'!E62,'[1]p47'!E62,'[1]p48'!E62,'[1]p49'!E62,'[1]p50'!E62)</f>
        <v>362</v>
      </c>
    </row>
    <row r="61" spans="1:9" ht="12.75">
      <c r="A61" s="251" t="s">
        <v>123</v>
      </c>
      <c r="B61" s="243"/>
      <c r="C61" s="243"/>
      <c r="D61" s="243"/>
      <c r="E61" s="243"/>
      <c r="F61" s="243"/>
      <c r="G61" s="243"/>
      <c r="H61" s="244"/>
      <c r="I61" s="73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5520</v>
      </c>
    </row>
    <row r="62" spans="1:9" ht="12.75">
      <c r="A62" s="349" t="s">
        <v>124</v>
      </c>
      <c r="B62" s="350"/>
      <c r="C62" s="350"/>
      <c r="D62" s="350"/>
      <c r="E62" s="350"/>
      <c r="F62" s="350"/>
      <c r="G62" s="350"/>
      <c r="H62" s="351"/>
      <c r="I62" s="73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8730</v>
      </c>
    </row>
    <row r="63" spans="1:9" ht="12.75">
      <c r="A63" s="251" t="s">
        <v>225</v>
      </c>
      <c r="B63" s="243"/>
      <c r="C63" s="243"/>
      <c r="D63" s="243"/>
      <c r="E63" s="243"/>
      <c r="F63" s="243"/>
      <c r="G63" s="243"/>
      <c r="H63" s="244"/>
      <c r="I63" s="70">
        <f>IF(I58&lt;&gt;0,I59/I58,"0-turma")</f>
        <v>37.6551724137931</v>
      </c>
    </row>
    <row r="64" spans="1:9" ht="13.5" thickBot="1">
      <c r="A64" s="339" t="s">
        <v>125</v>
      </c>
      <c r="B64" s="176"/>
      <c r="C64" s="176"/>
      <c r="D64" s="176"/>
      <c r="E64" s="176"/>
      <c r="F64" s="176"/>
      <c r="G64" s="176"/>
      <c r="H64" s="228"/>
      <c r="I64" s="87">
        <v>17</v>
      </c>
    </row>
    <row r="65" spans="1:9" ht="13.5" thickBot="1">
      <c r="A65" s="348"/>
      <c r="B65" s="348"/>
      <c r="C65" s="348"/>
      <c r="D65" s="348"/>
      <c r="E65" s="348"/>
      <c r="F65" s="348"/>
      <c r="G65" s="348"/>
      <c r="H65" s="348"/>
      <c r="I65" s="348"/>
    </row>
    <row r="66" spans="1:9" ht="13.5" thickBot="1">
      <c r="A66" s="214" t="s">
        <v>216</v>
      </c>
      <c r="B66" s="215"/>
      <c r="C66" s="215"/>
      <c r="D66" s="215"/>
      <c r="E66" s="215"/>
      <c r="F66" s="215"/>
      <c r="G66" s="215"/>
      <c r="H66" s="215"/>
      <c r="I66" s="216"/>
    </row>
    <row r="67" spans="1:9" ht="12.75">
      <c r="A67" s="340" t="s">
        <v>126</v>
      </c>
      <c r="B67" s="236"/>
      <c r="C67" s="236"/>
      <c r="D67" s="236"/>
      <c r="E67" s="236"/>
      <c r="F67" s="236"/>
      <c r="G67" s="236"/>
      <c r="H67" s="237"/>
      <c r="I67" s="86">
        <v>9</v>
      </c>
    </row>
    <row r="68" spans="1:9" ht="15.75">
      <c r="A68" s="251" t="s">
        <v>127</v>
      </c>
      <c r="B68" s="243"/>
      <c r="C68" s="243"/>
      <c r="D68" s="243"/>
      <c r="E68" s="243"/>
      <c r="F68" s="243"/>
      <c r="G68" s="243"/>
      <c r="H68" s="244"/>
      <c r="I68" s="146">
        <f>SUM('[1]p1'!O74,'[1]p2'!O74,'[1]p3'!O74,'[1]p4'!O74,'[1]p5'!O74,'[1]p6'!O74,'[1]p7'!O74,'[1]p8'!O74,'[1]p9'!O74,'[1]p10'!O74,'[1]p11'!O74,'[1]p12'!O74,'[1]p13'!O74,'[1]p14'!O74,'[1]p15'!O74,'[1]p16'!O74,'[1]p17'!O74,'[1]p18'!O74,'[1]p19'!O74,'[1]p20'!O74,'[1]p21'!O74,'[1]p22'!O74,'[1]p23'!O74,'[1]p24'!O74,'[1]p25'!O74)+SUM('[1]p26'!O74,'[1]p27'!O74,'[1]p28'!O74,'[1]p29'!O74,'[1]p30'!O74,'[1]p31'!O74,'[1]p32'!O74,'[1]p33'!O74,'[1]p34'!O74,'[1]p35'!O74,'[1]p36'!O74,'[1]p37'!O74,'[1]p38'!O74,'[1]p39'!O74,'[1]p40'!O74,'[1]p41'!O74,'[1]p42'!O74,'[1]p43'!O74,'[1]p44'!O74,'[1]p45'!O74,'[1]p46'!O74,'[1]p47'!O74,'[1]p48'!O74,'[1]p49'!O74,'[1]p50'!O74)</f>
        <v>10</v>
      </c>
    </row>
    <row r="69" spans="1:9" ht="12.75">
      <c r="A69" s="251" t="s">
        <v>128</v>
      </c>
      <c r="B69" s="243"/>
      <c r="C69" s="243"/>
      <c r="D69" s="243"/>
      <c r="E69" s="243"/>
      <c r="F69" s="243"/>
      <c r="G69" s="243"/>
      <c r="H69" s="244"/>
      <c r="I69" s="147">
        <f>SUM('[1]p1'!I74,'[1]p2'!I74,'[1]p3'!I74,'[1]p4'!I74,'[1]p5'!I74,'[1]p6'!I74,'[1]p7'!I74,'[1]p8'!I74,'[1]p9'!I74,'[1]p10'!I74,'[1]p11'!I74,'[1]p12'!I74,'[1]p13'!I74,'[1]p14'!I74,'[1]p15'!I74,'[1]p16'!I74,'[1]p17'!I74,'[1]p18'!I74,'[1]p19'!I74,'[1]p20'!I74,'[1]p21'!I74,'[1]p22'!I74,'[1]p23'!I74,'[1]p24'!I74,'[1]p25'!I74)+SUM('[1]p26'!I74,'[1]p27'!I74,'[1]p28'!I74,'[1]p29'!I74,'[1]p30'!I74,'[1]p31'!I74,'[1]p32'!I74,'[1]p33'!I74,'[1]p34'!I74,'[1]p35'!I74,'[1]p36'!I74,'[1]p37'!I74,'[1]p38'!I74,'[1]p39'!I74,'[1]p40'!I74,'[1]p41'!I74,'[1]p42'!I74,'[1]p43'!I74,'[1]p44'!I74,'[1]p45'!I74,'[1]p46'!I74,'[1]p47'!I74,'[1]p48'!I74,'[1]p49'!I74,'[1]p50'!I74)</f>
        <v>58</v>
      </c>
    </row>
    <row r="70" spans="1:9" ht="12.75">
      <c r="A70" s="251" t="s">
        <v>129</v>
      </c>
      <c r="B70" s="243"/>
      <c r="C70" s="243"/>
      <c r="D70" s="243"/>
      <c r="E70" s="243"/>
      <c r="F70" s="243"/>
      <c r="G70" s="243"/>
      <c r="H70" s="244"/>
      <c r="I70" s="73">
        <f>SUM('[1]p1'!E74,'[1]p2'!E74,'[1]p3'!E74,'[1]p4'!E74,'[1]p5'!E74,'[1]p6'!E74,'[1]p7'!E74,'[1]p8'!E74,'[1]p9'!E74,'[1]p10'!E74,'[1]p11'!E74,'[1]p12'!E74,'[1]p13'!E74,'[1]p14'!E74,'[1]p15'!E74,'[1]p16'!E74,'[1]p17'!E74,'[1]p18'!E74,'[1]p19'!E74,'[1]p20'!E74,'[1]p21'!E74,'[1]p22'!E74,'[1]p23'!E74,'[1]p24'!E74,'[1]p25'!E74)+SUM('[1]p26'!E74,'[1]p27'!E74,'[1]p28'!E74,'[1]p29'!E74,'[1]p30'!E74,'[1]p31'!E74,'[1]p32'!E74,'[1]p33'!E74,'[1]p34'!E74,'[1]p35'!E74,'[1]p36'!E74,'[1]p37'!E74,'[1]p38'!E74,'[1]p39'!E74,'[1]p40'!E74,'[1]p41'!E74,'[1]p42'!E74,'[1]p43'!E74,'[1]p44'!E74,'[1]p45'!E74,'[1]p46'!E74,'[1]p47'!E74,'[1]p48'!E74,'[1]p49'!E74,'[1]p50'!E74)</f>
        <v>38</v>
      </c>
    </row>
    <row r="71" spans="1:9" ht="12.75">
      <c r="A71" s="251" t="s">
        <v>130</v>
      </c>
      <c r="B71" s="243"/>
      <c r="C71" s="243"/>
      <c r="D71" s="243"/>
      <c r="E71" s="243"/>
      <c r="F71" s="243"/>
      <c r="G71" s="243"/>
      <c r="H71" s="244"/>
      <c r="I71" s="147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514</v>
      </c>
    </row>
    <row r="72" spans="1:9" ht="12.75">
      <c r="A72" s="349" t="s">
        <v>131</v>
      </c>
      <c r="B72" s="350"/>
      <c r="C72" s="350"/>
      <c r="D72" s="350"/>
      <c r="E72" s="350"/>
      <c r="F72" s="350"/>
      <c r="G72" s="350"/>
      <c r="H72" s="351"/>
      <c r="I72" s="73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640</v>
      </c>
    </row>
    <row r="73" spans="1:9" ht="12.75">
      <c r="A73" s="251" t="s">
        <v>226</v>
      </c>
      <c r="B73" s="243"/>
      <c r="C73" s="243"/>
      <c r="D73" s="243"/>
      <c r="E73" s="243"/>
      <c r="F73" s="243"/>
      <c r="G73" s="243"/>
      <c r="H73" s="244"/>
      <c r="I73" s="70">
        <f>IF(I68&lt;&gt;0,I69/I68,"0-turma")</f>
        <v>5.8</v>
      </c>
    </row>
    <row r="74" spans="1:9" ht="13.5" thickBot="1">
      <c r="A74" s="339" t="s">
        <v>132</v>
      </c>
      <c r="B74" s="176"/>
      <c r="C74" s="176"/>
      <c r="D74" s="176"/>
      <c r="E74" s="176"/>
      <c r="F74" s="176"/>
      <c r="G74" s="176"/>
      <c r="H74" s="228"/>
      <c r="I74" s="87">
        <v>1</v>
      </c>
    </row>
    <row r="75" spans="1:9" ht="13.5" thickBot="1">
      <c r="A75" s="212"/>
      <c r="B75" s="212"/>
      <c r="C75" s="212"/>
      <c r="D75" s="212"/>
      <c r="E75" s="212"/>
      <c r="F75" s="212"/>
      <c r="G75" s="212"/>
      <c r="H75" s="212"/>
      <c r="I75" s="212"/>
    </row>
    <row r="76" spans="1:9" ht="13.5" thickBot="1">
      <c r="A76" s="214" t="s">
        <v>217</v>
      </c>
      <c r="B76" s="215"/>
      <c r="C76" s="215"/>
      <c r="D76" s="215"/>
      <c r="E76" s="215"/>
      <c r="F76" s="215"/>
      <c r="G76" s="215"/>
      <c r="H76" s="215"/>
      <c r="I76" s="216"/>
    </row>
    <row r="77" spans="1:9" ht="12.75">
      <c r="A77" s="340" t="s">
        <v>133</v>
      </c>
      <c r="B77" s="236"/>
      <c r="C77" s="236"/>
      <c r="D77" s="236"/>
      <c r="E77" s="236"/>
      <c r="F77" s="236"/>
      <c r="G77" s="236"/>
      <c r="H77" s="237"/>
      <c r="I77" s="69">
        <f>IF(I58+I68&lt;&gt;0,(I59+I69)/(I58+I68),"0")</f>
        <v>34.371134020618555</v>
      </c>
    </row>
    <row r="78" spans="1:9" ht="12.75">
      <c r="A78" s="251" t="s">
        <v>227</v>
      </c>
      <c r="B78" s="243"/>
      <c r="C78" s="243"/>
      <c r="D78" s="243"/>
      <c r="E78" s="243"/>
      <c r="F78" s="243"/>
      <c r="G78" s="243"/>
      <c r="H78" s="244"/>
      <c r="I78" s="70">
        <f>IF(I29&lt;&gt;0,(I58+I68)/I29,"0")</f>
        <v>2.6216216216216215</v>
      </c>
    </row>
    <row r="79" spans="1:9" ht="12.75">
      <c r="A79" s="251" t="s">
        <v>228</v>
      </c>
      <c r="B79" s="243"/>
      <c r="C79" s="243"/>
      <c r="D79" s="243"/>
      <c r="E79" s="243"/>
      <c r="F79" s="243"/>
      <c r="G79" s="243"/>
      <c r="H79" s="244"/>
      <c r="I79" s="70">
        <f>IF(I29&lt;&gt;0,(I69+I59)/I29,"0")</f>
        <v>90.10810810810811</v>
      </c>
    </row>
    <row r="80" spans="1:9" ht="12.75">
      <c r="A80" s="282" t="s">
        <v>229</v>
      </c>
      <c r="B80" s="282"/>
      <c r="C80" s="282"/>
      <c r="D80" s="282"/>
      <c r="E80" s="282"/>
      <c r="F80" s="282"/>
      <c r="G80" s="282"/>
      <c r="H80" s="282"/>
      <c r="I80" s="70">
        <f>IF(I29&lt;&gt;0,(I60+I70)/I29,"0")</f>
        <v>10.81081081081081</v>
      </c>
    </row>
    <row r="81" spans="1:9" ht="12.75">
      <c r="A81" s="338" t="s">
        <v>230</v>
      </c>
      <c r="B81" s="338"/>
      <c r="C81" s="338"/>
      <c r="D81" s="338"/>
      <c r="E81" s="338"/>
      <c r="F81" s="338"/>
      <c r="G81" s="338"/>
      <c r="H81" s="338"/>
      <c r="I81" s="70">
        <f>IF(I29&lt;&gt;0,(I61+I71)/15/I29,"0-docente")</f>
        <v>10.872072072072072</v>
      </c>
    </row>
    <row r="82" spans="1:9" ht="13.5" thickBot="1">
      <c r="A82" s="250"/>
      <c r="B82" s="250"/>
      <c r="C82" s="250"/>
      <c r="D82" s="250"/>
      <c r="E82" s="250"/>
      <c r="F82" s="250"/>
      <c r="G82" s="250"/>
      <c r="H82" s="250"/>
      <c r="I82" s="250"/>
    </row>
    <row r="83" spans="1:9" ht="13.5" thickBot="1">
      <c r="A83" s="214" t="s">
        <v>218</v>
      </c>
      <c r="B83" s="215"/>
      <c r="C83" s="215"/>
      <c r="D83" s="215"/>
      <c r="E83" s="215"/>
      <c r="F83" s="215"/>
      <c r="G83" s="215"/>
      <c r="H83" s="215"/>
      <c r="I83" s="216"/>
    </row>
    <row r="84" spans="1:9" ht="13.5" thickBot="1">
      <c r="A84" s="229" t="s">
        <v>134</v>
      </c>
      <c r="B84" s="215"/>
      <c r="C84" s="215"/>
      <c r="D84" s="230"/>
      <c r="E84" s="140" t="s">
        <v>135</v>
      </c>
      <c r="F84" s="233" t="s">
        <v>136</v>
      </c>
      <c r="G84" s="234"/>
      <c r="H84" s="233" t="s">
        <v>137</v>
      </c>
      <c r="I84" s="234"/>
    </row>
    <row r="85" spans="1:9" ht="12.75">
      <c r="A85" s="235" t="s">
        <v>138</v>
      </c>
      <c r="B85" s="236"/>
      <c r="C85" s="236"/>
      <c r="D85" s="237"/>
      <c r="E85" s="74">
        <f>SUM('[1]p1'!J62,'[1]p2'!J62,'[1]p3'!J62,'[1]p4'!J62,'[1]p5'!J62,'[1]p6'!J62,'[1]p7'!J62,'[1]p8'!J62,'[1]p9'!J62,'[1]p10'!J62,'[1]p11'!J62,'[1]p12'!J62,'[1]p13'!J62,'[1]p14'!J62,'[1]p15'!J62,'[1]p16'!J62,'[1]p17'!J62,'[1]p18'!J62,'[1]p19'!J62,'[1]p20'!J62,'[1]p21'!J62,'[1]p22'!J62,'[1]p23'!J62,'[1]p24'!J62,'[1]p25'!J62)+SUM('[1]p26'!J62,'[1]p27'!J62,'[1]p28'!J62,'[1]p29'!J62,'[1]p30'!J62,'[1]p31'!J62,'[1]p32'!J62,'[1]p33'!J62,'[1]p34'!J62,'[1]p35'!J62,'[1]p36'!J62,'[1]p37'!J62,'[1]p38'!J62,'[1]p39'!J62,'[1]p40'!J62,'[1]p41'!J62,'[1]p42'!J62,'[1]p43'!J62,'[1]p44'!J62,'[1]p45'!J62,'[1]p46'!J62,'[1]p47'!J62,'[1]p48'!J62,'[1]p49'!J62,'[1]p50'!J62)</f>
        <v>1845</v>
      </c>
      <c r="F85" s="248">
        <f>IF(E89&lt;&gt;0,E85/E89,"0-Aluno")</f>
        <v>0.5631868131868132</v>
      </c>
      <c r="G85" s="249"/>
      <c r="H85" s="225">
        <f>IF(E85+E86&lt;&gt;0,E85/(E85+E86),"0-Aluno")</f>
        <v>0.6946536144578314</v>
      </c>
      <c r="I85" s="225"/>
    </row>
    <row r="86" spans="1:9" ht="12.75">
      <c r="A86" s="242" t="s">
        <v>139</v>
      </c>
      <c r="B86" s="243"/>
      <c r="C86" s="243"/>
      <c r="D86" s="244"/>
      <c r="E86" s="75">
        <f>SUM('[1]p1'!L62,'[1]p2'!L62,'[1]p3'!L62,'[1]p4'!L62,'[1]p5'!L62,'[1]p6'!L62,'[1]p7'!L62,'[1]p8'!L62,'[1]p9'!L62,'[1]p10'!L62,'[1]p11'!L62,'[1]p12'!L62,'[1]p13'!L62,'[1]p14'!L62,'[1]p15'!L62,'[1]p16'!L62,'[1]p17'!L62,'[1]p18'!L62,'[1]p19'!L62,'[1]p20'!L62,'[1]p21'!L62,'[1]p22'!L62,'[1]p23'!L62,'[1]p24'!L62,'[1]p25'!L62)+SUM('[1]p26'!L62,'[1]p27'!L62,'[1]p28'!L62,'[1]p29'!L62,'[1]p30'!L62,'[1]p31'!L62,'[1]p32'!L62,'[1]p33'!L62,'[1]p34'!L62,'[1]p35'!L62,'[1]p36'!L62,'[1]p37'!L62,'[1]p38'!L62,'[1]p39'!L62,'[1]p40'!L62,'[1]p41'!L62,'[1]p42'!L62,'[1]p43'!L62,'[1]p44'!L62,'[1]p45'!L62,'[1]p46'!L62,'[1]p47'!L62,'[1]p48'!L62,'[1]p49'!L62,'[1]p50'!L62)</f>
        <v>811</v>
      </c>
      <c r="F86" s="245">
        <f>IF(E89&lt;&gt;0,E86/E89,"0-Aluno")</f>
        <v>0.24755799755799757</v>
      </c>
      <c r="G86" s="224"/>
      <c r="H86" s="224">
        <f>IF(E85+E86&lt;&gt;0,E86/(E85+E86),"0-Aluno")</f>
        <v>0.3053463855421687</v>
      </c>
      <c r="I86" s="224"/>
    </row>
    <row r="87" spans="1:9" ht="12.75">
      <c r="A87" s="242" t="s">
        <v>140</v>
      </c>
      <c r="B87" s="243"/>
      <c r="C87" s="243"/>
      <c r="D87" s="244"/>
      <c r="E87" s="76">
        <f>SUM('[1]p1'!K62,'[1]p2'!K62,'[1]p3'!K62,'[1]p4'!K62,'[1]p5'!K62,'[1]p6'!K62,'[1]p7'!K62,'[1]p8'!K62,'[1]p9'!K62,'[1]p10'!K62,'[1]p11'!K62,'[1]p12'!K62,'[1]p13'!K62,'[1]p14'!K62,'[1]p15'!K62,'[1]p16'!K62,'[1]p17'!K62,'[1]p18'!K62,'[1]p19'!K62,'[1]p20'!K62,'[1]p21'!K62,'[1]p22'!K62,'[1]p23'!K62,'[1]p24'!K62,'[1]p25'!K62)+SUM('[1]p26'!K62,'[1]p27'!K62,'[1]p28'!K62,'[1]p29'!K62,'[1]p30'!K62,'[1]p31'!K62,'[1]p32'!K62,'[1]p33'!K62,'[1]p34'!K62,'[1]p35'!K62,'[1]p36'!K62,'[1]p37'!K62,'[1]p38'!K62,'[1]p39'!K62,'[1]p40'!K62,'[1]p41'!K62,'[1]p42'!K62,'[1]p43'!K62,'[1]p44'!K62,'[1]p45'!K62,'[1]p46'!K62,'[1]p47'!K62,'[1]p48'!K62,'[1]p49'!K62,'[1]p50'!K62)</f>
        <v>620</v>
      </c>
      <c r="F87" s="245">
        <f>IF(E89&lt;&gt;0,E87/E89,"0-Aluno")</f>
        <v>0.18925518925518925</v>
      </c>
      <c r="G87" s="224"/>
      <c r="H87" s="240" t="s">
        <v>7</v>
      </c>
      <c r="I87" s="241"/>
    </row>
    <row r="88" spans="1:9" ht="13.5" thickBot="1">
      <c r="A88" s="179" t="s">
        <v>141</v>
      </c>
      <c r="B88" s="176"/>
      <c r="C88" s="176"/>
      <c r="D88" s="228"/>
      <c r="E88" s="77">
        <f>E86+E87</f>
        <v>1431</v>
      </c>
      <c r="F88" s="209">
        <f>IF(E89&lt;&gt;0,E88/E89,"0-Aluno")</f>
        <v>0.4368131868131868</v>
      </c>
      <c r="G88" s="210"/>
      <c r="H88" s="246" t="s">
        <v>7</v>
      </c>
      <c r="I88" s="247"/>
    </row>
    <row r="89" spans="1:9" ht="13.5" thickBot="1">
      <c r="A89" s="179" t="s">
        <v>278</v>
      </c>
      <c r="B89" s="176"/>
      <c r="C89" s="176"/>
      <c r="D89" s="228"/>
      <c r="E89" s="77">
        <f>E85+E88</f>
        <v>3276</v>
      </c>
      <c r="F89" s="209">
        <f>IF(E89&lt;&gt;0,F85+F88,"0-aluno")</f>
        <v>1</v>
      </c>
      <c r="G89" s="210"/>
      <c r="H89" s="210">
        <f>IF(E89&lt;&gt;0,H85+H86,"0-Aluno")</f>
        <v>1</v>
      </c>
      <c r="I89" s="210"/>
    </row>
    <row r="90" spans="1:9" ht="14.25" customHeight="1" thickBot="1">
      <c r="A90" s="197"/>
      <c r="B90" s="197"/>
      <c r="C90" s="197"/>
      <c r="D90" s="197"/>
      <c r="E90" s="197"/>
      <c r="F90" s="197"/>
      <c r="G90" s="197"/>
      <c r="H90" s="197"/>
      <c r="I90" s="197"/>
    </row>
    <row r="91" spans="1:9" ht="13.5" thickBot="1">
      <c r="A91" s="214" t="s">
        <v>219</v>
      </c>
      <c r="B91" s="215"/>
      <c r="C91" s="215"/>
      <c r="D91" s="215"/>
      <c r="E91" s="215"/>
      <c r="F91" s="215"/>
      <c r="G91" s="215"/>
      <c r="H91" s="215"/>
      <c r="I91" s="216"/>
    </row>
    <row r="92" spans="1:9" ht="13.5" thickBot="1">
      <c r="A92" s="229" t="s">
        <v>134</v>
      </c>
      <c r="B92" s="215"/>
      <c r="C92" s="215"/>
      <c r="D92" s="230"/>
      <c r="E92" s="140" t="s">
        <v>135</v>
      </c>
      <c r="F92" s="231" t="s">
        <v>136</v>
      </c>
      <c r="G92" s="232"/>
      <c r="H92" s="233" t="s">
        <v>137</v>
      </c>
      <c r="I92" s="234"/>
    </row>
    <row r="93" spans="1:9" ht="12.75">
      <c r="A93" s="235" t="s">
        <v>138</v>
      </c>
      <c r="B93" s="236"/>
      <c r="C93" s="236"/>
      <c r="D93" s="237"/>
      <c r="E93" s="78">
        <f>SUM('[1]p1'!J74,'[1]p2'!J74,'[1]p3'!J74,'[1]p4'!J74,'[1]p5'!J74,'[1]p6'!J74,'[1]p7'!J74,'[1]p8'!J74,'[1]p9'!J74,'[1]p10'!J74,'[1]p11'!J74,'[1]p12'!J74,'[1]p13'!J74,'[1]p14'!J74,'[1]p15'!J74,'[1]p16'!J74,'[1]p17'!J74,'[1]p18'!J74,'[1]p19'!J74,'[1]p20'!J74,'[1]p21'!J74,'[1]p22'!J74,'[1]p23'!J74,'[1]p24'!J74,'[1]p25'!J74)+SUM('[1]p26'!J74,'[1]p27'!J74,'[1]p28'!J74,'[1]p29'!J74,'[1]p30'!J74,'[1]p31'!J74,'[1]p32'!J74,'[1]p33'!J74,'[1]p34'!J74,'[1]p35'!J74,'[1]p36'!J74,'[1]p37'!J74,'[1]p38'!J74,'[1]p39'!J74,'[1]p40'!J74,'[1]p41'!J74,'[1]p42'!J74,'[1]p43'!J74,'[1]p44'!J74,'[1]p45'!J74,'[1]p46'!J74,'[1]p47'!J74,'[1]p48'!J74,'[1]p49'!J74,'[1]p50'!J74)</f>
        <v>36</v>
      </c>
      <c r="F93" s="223">
        <f>IF(E97&lt;&gt;0,E93/E97,"0-Aluno")</f>
        <v>0.6206896551724138</v>
      </c>
      <c r="G93" s="224"/>
      <c r="H93" s="225">
        <f>IF(E93+E94&lt;&gt;0,E93/(E93+E94),"0-Aluno")</f>
        <v>0.72</v>
      </c>
      <c r="I93" s="225"/>
    </row>
    <row r="94" spans="1:9" ht="12.75">
      <c r="A94" s="242" t="s">
        <v>139</v>
      </c>
      <c r="B94" s="243"/>
      <c r="C94" s="243"/>
      <c r="D94" s="244"/>
      <c r="E94" s="79">
        <f>SUM('[1]p1'!L74,'[1]p2'!L74,'[1]p3'!L74,'[1]p4'!L74,'[1]p5'!L74,'[1]p6'!L74,'[1]p7'!L74,'[1]p8'!L74,'[1]p9'!L74,'[1]p10'!L74,'[1]p11'!L74,'[1]p12'!L74,'[1]p13'!L74,'[1]p14'!L74,'[1]p15'!L74,'[1]p16'!L74,'[1]p17'!L74,'[1]p18'!L74,'[1]p19'!L74,'[1]p20'!L74,'[1]p21'!L74,'[1]p22'!L74,'[1]p23'!L74,'[1]p24'!L74,'[1]p25'!L74)+SUM('[1]p26'!L74,'[1]p27'!L74,'[1]p28'!L74,'[1]p29'!L74,'[1]p30'!L74,'[1]p31'!L74,'[1]p32'!L74,'[1]p33'!L74,'[1]p34'!L74,'[1]p35'!L74,'[1]p36'!L74,'[1]p37'!L74,'[1]p38'!L74,'[1]p39'!L74,'[1]p40'!L74,'[1]p41'!L74,'[1]p42'!L74,'[1]p43'!L74,'[1]p44'!L74,'[1]p45'!L74,'[1]p46'!L74,'[1]p47'!L74,'[1]p48'!L74,'[1]p49'!L74,'[1]p50'!L74)</f>
        <v>14</v>
      </c>
      <c r="F94" s="223">
        <f>IF(E97&lt;&gt;0,E94/E97,"0-Aluno")</f>
        <v>0.2413793103448276</v>
      </c>
      <c r="G94" s="224"/>
      <c r="H94" s="225">
        <f>IF(E93+E94&lt;&gt;0,E94/(E93+E94),"0-Aluno")</f>
        <v>0.28</v>
      </c>
      <c r="I94" s="225"/>
    </row>
    <row r="95" spans="1:9" ht="12.75">
      <c r="A95" s="242" t="s">
        <v>140</v>
      </c>
      <c r="B95" s="243"/>
      <c r="C95" s="243"/>
      <c r="D95" s="244"/>
      <c r="E95" s="79">
        <f>SUM('[1]p1'!K74,'[1]p2'!K74,'[1]p3'!K74,'[1]p4'!K74,'[1]p5'!K74,'[1]p6'!K74,'[1]p7'!K74,'[1]p8'!K74,'[1]p9'!K74,'[1]p10'!K74,'[1]p11'!K74,'[1]p12'!K74,'[1]p13'!K74,'[1]p14'!K74,'[1]p15'!K74,'[1]p16'!K74,'[1]p17'!K74,'[1]p18'!K74,'[1]p19'!K74,'[1]p20'!K74,'[1]p21'!K74,'[1]p22'!K74,'[1]p23'!K74,'[1]p24'!K74,'[1]p25'!K74)+SUM('[1]p26'!K74,'[1]p27'!K74,'[1]p28'!K74,'[1]p29'!K74,'[1]p30'!K74,'[1]p31'!K74,'[1]p32'!K74,'[1]p33'!K74,'[1]p34'!K74,'[1]p35'!K74,'[1]p36'!K74,'[1]p37'!K74,'[1]p38'!K74,'[1]p39'!K74,'[1]p40'!K74,'[1]p41'!K74,'[1]p42'!K74,'[1]p43'!K74,'[1]p44'!K74,'[1]p45'!K74,'[1]p46'!K74,'[1]p47'!K74,'[1]p48'!K74,'[1]p49'!K74,'[1]p50'!K74)</f>
        <v>8</v>
      </c>
      <c r="F95" s="223">
        <f>IF(E97&lt;&gt;0,E95/E97,"0-Aluno")</f>
        <v>0.13793103448275862</v>
      </c>
      <c r="G95" s="224"/>
      <c r="H95" s="240" t="s">
        <v>7</v>
      </c>
      <c r="I95" s="241"/>
    </row>
    <row r="96" spans="1:9" ht="13.5" thickBot="1">
      <c r="A96" s="179" t="s">
        <v>141</v>
      </c>
      <c r="B96" s="176"/>
      <c r="C96" s="176"/>
      <c r="D96" s="228"/>
      <c r="E96" s="77">
        <f>E94+E95</f>
        <v>22</v>
      </c>
      <c r="F96" s="238">
        <f>IF(E97&lt;&gt;0,E96/E97,"0-Aluno")</f>
        <v>0.3793103448275862</v>
      </c>
      <c r="G96" s="239"/>
      <c r="H96" s="240" t="s">
        <v>7</v>
      </c>
      <c r="I96" s="241"/>
    </row>
    <row r="97" spans="1:9" ht="13.5" thickBot="1">
      <c r="A97" s="179" t="s">
        <v>278</v>
      </c>
      <c r="B97" s="176"/>
      <c r="C97" s="176"/>
      <c r="D97" s="228"/>
      <c r="E97" s="77">
        <f>E93+E96</f>
        <v>58</v>
      </c>
      <c r="F97" s="198">
        <f>IF(E97&lt;&gt;0,F93+F96,"0-Aluno")</f>
        <v>1</v>
      </c>
      <c r="G97" s="199"/>
      <c r="H97" s="210">
        <f>IF(E97&lt;&gt;0,H93+H94,"0-Aluno")</f>
        <v>1</v>
      </c>
      <c r="I97" s="210"/>
    </row>
    <row r="98" spans="1:9" ht="14.25" customHeight="1" thickBot="1">
      <c r="A98" s="197"/>
      <c r="B98" s="197"/>
      <c r="C98" s="197"/>
      <c r="D98" s="197"/>
      <c r="E98" s="197"/>
      <c r="F98" s="197"/>
      <c r="G98" s="197"/>
      <c r="H98" s="197"/>
      <c r="I98" s="197"/>
    </row>
    <row r="99" spans="1:9" ht="13.5" thickBot="1">
      <c r="A99" s="214" t="s">
        <v>220</v>
      </c>
      <c r="B99" s="215"/>
      <c r="C99" s="215"/>
      <c r="D99" s="215"/>
      <c r="E99" s="215"/>
      <c r="F99" s="215"/>
      <c r="G99" s="215"/>
      <c r="H99" s="215"/>
      <c r="I99" s="216"/>
    </row>
    <row r="100" spans="1:9" ht="13.5" thickBot="1">
      <c r="A100" s="369" t="s">
        <v>134</v>
      </c>
      <c r="B100" s="370"/>
      <c r="C100" s="370"/>
      <c r="D100" s="370"/>
      <c r="E100" s="370"/>
      <c r="F100" s="370"/>
      <c r="G100" s="370"/>
      <c r="H100" s="371"/>
      <c r="I100" s="141" t="s">
        <v>142</v>
      </c>
    </row>
    <row r="101" spans="1:9" ht="12.75">
      <c r="A101" s="343" t="s">
        <v>143</v>
      </c>
      <c r="B101" s="344"/>
      <c r="C101" s="344"/>
      <c r="D101" s="344"/>
      <c r="E101" s="344"/>
      <c r="F101" s="344"/>
      <c r="G101" s="344"/>
      <c r="H101" s="345"/>
      <c r="I101" s="92">
        <v>18</v>
      </c>
    </row>
    <row r="102" spans="1:9" ht="12.75">
      <c r="A102" s="343" t="s">
        <v>144</v>
      </c>
      <c r="B102" s="344"/>
      <c r="C102" s="344"/>
      <c r="D102" s="344"/>
      <c r="E102" s="344"/>
      <c r="F102" s="344"/>
      <c r="G102" s="344"/>
      <c r="H102" s="345"/>
      <c r="I102" s="92">
        <v>14</v>
      </c>
    </row>
    <row r="103" spans="1:9" ht="12.75">
      <c r="A103" s="343" t="s">
        <v>145</v>
      </c>
      <c r="B103" s="344"/>
      <c r="C103" s="344"/>
      <c r="D103" s="344"/>
      <c r="E103" s="344"/>
      <c r="F103" s="344"/>
      <c r="G103" s="344"/>
      <c r="H103" s="345"/>
      <c r="I103" s="92">
        <v>2</v>
      </c>
    </row>
    <row r="104" spans="1:9" ht="12.75">
      <c r="A104" s="343" t="s">
        <v>50</v>
      </c>
      <c r="B104" s="344"/>
      <c r="C104" s="344"/>
      <c r="D104" s="344"/>
      <c r="E104" s="344"/>
      <c r="F104" s="344"/>
      <c r="G104" s="344"/>
      <c r="H104" s="345"/>
      <c r="I104" s="92">
        <v>13</v>
      </c>
    </row>
    <row r="105" spans="1:9" ht="12.75">
      <c r="A105" s="343" t="s">
        <v>279</v>
      </c>
      <c r="B105" s="344"/>
      <c r="C105" s="344"/>
      <c r="D105" s="344"/>
      <c r="E105" s="344"/>
      <c r="F105" s="344"/>
      <c r="G105" s="344"/>
      <c r="H105" s="345"/>
      <c r="I105" s="92">
        <v>4</v>
      </c>
    </row>
    <row r="106" spans="1:9" ht="12.75">
      <c r="A106" s="343" t="s">
        <v>146</v>
      </c>
      <c r="B106" s="344"/>
      <c r="C106" s="344"/>
      <c r="D106" s="344"/>
      <c r="E106" s="344"/>
      <c r="F106" s="344"/>
      <c r="G106" s="344"/>
      <c r="H106" s="345"/>
      <c r="I106" s="92">
        <v>2</v>
      </c>
    </row>
    <row r="107" spans="1:9" ht="13.5" thickBot="1">
      <c r="A107" s="319" t="s">
        <v>18</v>
      </c>
      <c r="B107" s="320"/>
      <c r="C107" s="320"/>
      <c r="D107" s="320"/>
      <c r="E107" s="320"/>
      <c r="F107" s="320"/>
      <c r="G107" s="320"/>
      <c r="H107" s="321"/>
      <c r="I107" s="83">
        <f>SUM(I101:J106)</f>
        <v>53</v>
      </c>
    </row>
    <row r="108" spans="1:9" ht="11.25" customHeight="1" thickBot="1">
      <c r="A108" s="197"/>
      <c r="B108" s="197"/>
      <c r="C108" s="197"/>
      <c r="D108" s="197"/>
      <c r="E108" s="197"/>
      <c r="F108" s="197"/>
      <c r="G108" s="197"/>
      <c r="H108" s="197"/>
      <c r="I108" s="197"/>
    </row>
    <row r="109" spans="1:9" ht="13.5" thickBot="1">
      <c r="A109" s="214" t="s">
        <v>221</v>
      </c>
      <c r="B109" s="215"/>
      <c r="C109" s="215"/>
      <c r="D109" s="215"/>
      <c r="E109" s="215"/>
      <c r="F109" s="215"/>
      <c r="G109" s="215"/>
      <c r="H109" s="215"/>
      <c r="I109" s="216"/>
    </row>
    <row r="110" spans="1:9" ht="13.5" thickBot="1">
      <c r="A110" s="217" t="s">
        <v>134</v>
      </c>
      <c r="B110" s="218"/>
      <c r="C110" s="218"/>
      <c r="D110" s="218"/>
      <c r="E110" s="218"/>
      <c r="F110" s="218"/>
      <c r="G110" s="218"/>
      <c r="H110" s="219"/>
      <c r="I110" s="141" t="s">
        <v>107</v>
      </c>
    </row>
    <row r="111" spans="1:9" ht="12.75">
      <c r="A111" s="220" t="s">
        <v>57</v>
      </c>
      <c r="B111" s="221"/>
      <c r="C111" s="221"/>
      <c r="D111" s="221"/>
      <c r="E111" s="221"/>
      <c r="F111" s="221"/>
      <c r="G111" s="221"/>
      <c r="H111" s="222"/>
      <c r="I111" s="88">
        <v>24</v>
      </c>
    </row>
    <row r="112" spans="1:9" ht="12.75">
      <c r="A112" s="346" t="s">
        <v>58</v>
      </c>
      <c r="B112" s="334"/>
      <c r="C112" s="334"/>
      <c r="D112" s="334"/>
      <c r="E112" s="334"/>
      <c r="F112" s="334"/>
      <c r="G112" s="334"/>
      <c r="H112" s="347"/>
      <c r="I112" s="89">
        <v>8</v>
      </c>
    </row>
    <row r="113" spans="1:9" ht="12.75">
      <c r="A113" s="346" t="s">
        <v>204</v>
      </c>
      <c r="B113" s="334"/>
      <c r="C113" s="334"/>
      <c r="D113" s="334"/>
      <c r="E113" s="334"/>
      <c r="F113" s="334"/>
      <c r="G113" s="334"/>
      <c r="H113" s="347"/>
      <c r="I113" s="89">
        <v>2</v>
      </c>
    </row>
    <row r="114" spans="1:9" ht="12.75">
      <c r="A114" s="346" t="s">
        <v>59</v>
      </c>
      <c r="B114" s="334"/>
      <c r="C114" s="334"/>
      <c r="D114" s="334"/>
      <c r="E114" s="334"/>
      <c r="F114" s="334"/>
      <c r="G114" s="334"/>
      <c r="H114" s="347"/>
      <c r="I114" s="89">
        <v>14</v>
      </c>
    </row>
    <row r="115" spans="1:9" ht="12.75">
      <c r="A115" s="346" t="s">
        <v>60</v>
      </c>
      <c r="B115" s="334"/>
      <c r="C115" s="334"/>
      <c r="D115" s="334"/>
      <c r="E115" s="334"/>
      <c r="F115" s="334"/>
      <c r="G115" s="334"/>
      <c r="H115" s="347"/>
      <c r="I115" s="89">
        <v>32</v>
      </c>
    </row>
    <row r="116" spans="1:9" ht="12.75" customHeight="1" thickBot="1">
      <c r="A116" s="226" t="s">
        <v>61</v>
      </c>
      <c r="B116" s="227"/>
      <c r="C116" s="227"/>
      <c r="D116" s="227"/>
      <c r="E116" s="227"/>
      <c r="F116" s="227"/>
      <c r="G116" s="227"/>
      <c r="H116" s="196"/>
      <c r="I116" s="144">
        <v>1</v>
      </c>
    </row>
    <row r="117" spans="1:9" ht="13.5" customHeight="1" thickBot="1">
      <c r="A117" s="197"/>
      <c r="B117" s="197"/>
      <c r="C117" s="197"/>
      <c r="D117" s="197"/>
      <c r="E117" s="197"/>
      <c r="F117" s="197"/>
      <c r="G117" s="197"/>
      <c r="H117" s="197"/>
      <c r="I117" s="197"/>
    </row>
    <row r="118" spans="1:9" ht="13.5" thickBot="1">
      <c r="A118" s="214" t="s">
        <v>222</v>
      </c>
      <c r="B118" s="215"/>
      <c r="C118" s="215"/>
      <c r="D118" s="215"/>
      <c r="E118" s="215"/>
      <c r="F118" s="215"/>
      <c r="G118" s="215"/>
      <c r="H118" s="215"/>
      <c r="I118" s="216"/>
    </row>
    <row r="119" spans="1:9" ht="13.5" thickBot="1">
      <c r="A119" s="217" t="s">
        <v>134</v>
      </c>
      <c r="B119" s="218"/>
      <c r="C119" s="218"/>
      <c r="D119" s="218"/>
      <c r="E119" s="218"/>
      <c r="F119" s="218"/>
      <c r="G119" s="218"/>
      <c r="H119" s="219"/>
      <c r="I119" s="142" t="s">
        <v>107</v>
      </c>
    </row>
    <row r="120" spans="1:9" ht="12.75">
      <c r="A120" s="220" t="s">
        <v>62</v>
      </c>
      <c r="B120" s="221"/>
      <c r="C120" s="221"/>
      <c r="D120" s="221"/>
      <c r="E120" s="221"/>
      <c r="F120" s="221"/>
      <c r="G120" s="221"/>
      <c r="H120" s="222"/>
      <c r="I120" s="107">
        <v>3</v>
      </c>
    </row>
    <row r="121" spans="1:9" ht="12.75">
      <c r="A121" s="346" t="s">
        <v>58</v>
      </c>
      <c r="B121" s="334"/>
      <c r="C121" s="334"/>
      <c r="D121" s="334"/>
      <c r="E121" s="334"/>
      <c r="F121" s="334"/>
      <c r="G121" s="334"/>
      <c r="H121" s="347"/>
      <c r="I121" s="108">
        <v>3</v>
      </c>
    </row>
    <row r="122" spans="1:9" ht="12.75">
      <c r="A122" s="346" t="s">
        <v>63</v>
      </c>
      <c r="B122" s="334"/>
      <c r="C122" s="334"/>
      <c r="D122" s="334"/>
      <c r="E122" s="334"/>
      <c r="F122" s="334"/>
      <c r="G122" s="334"/>
      <c r="H122" s="347"/>
      <c r="I122" s="108">
        <v>7</v>
      </c>
    </row>
    <row r="123" spans="1:9" ht="12.75">
      <c r="A123" s="346" t="s">
        <v>64</v>
      </c>
      <c r="B123" s="334"/>
      <c r="C123" s="334"/>
      <c r="D123" s="334"/>
      <c r="E123" s="334"/>
      <c r="F123" s="334"/>
      <c r="G123" s="334"/>
      <c r="H123" s="347"/>
      <c r="I123" s="108">
        <v>2</v>
      </c>
    </row>
    <row r="124" spans="1:9" ht="12.75" customHeight="1" thickBot="1">
      <c r="A124" s="226" t="s">
        <v>65</v>
      </c>
      <c r="B124" s="227"/>
      <c r="C124" s="227"/>
      <c r="D124" s="227"/>
      <c r="E124" s="227"/>
      <c r="F124" s="227"/>
      <c r="G124" s="227"/>
      <c r="H124" s="196"/>
      <c r="I124" s="145">
        <v>379600</v>
      </c>
    </row>
    <row r="125" spans="1:13" ht="13.5" customHeight="1" thickBot="1">
      <c r="A125" s="368"/>
      <c r="B125" s="368"/>
      <c r="C125" s="368"/>
      <c r="D125" s="368"/>
      <c r="E125" s="368"/>
      <c r="F125" s="368"/>
      <c r="G125" s="368"/>
      <c r="H125" s="368"/>
      <c r="I125" s="368"/>
      <c r="J125" s="148"/>
      <c r="K125" s="148"/>
      <c r="L125" s="148"/>
      <c r="M125" s="148"/>
    </row>
    <row r="126" spans="1:9" ht="12.75" hidden="1">
      <c r="A126" s="149"/>
      <c r="B126" s="149"/>
      <c r="C126" s="149"/>
      <c r="D126" s="149"/>
      <c r="E126" s="149"/>
      <c r="F126" s="149"/>
      <c r="G126" s="149"/>
      <c r="H126" s="149"/>
      <c r="I126" s="149"/>
    </row>
    <row r="127" spans="1:9" ht="12.75" hidden="1">
      <c r="A127" s="149"/>
      <c r="B127" s="149"/>
      <c r="C127" s="149"/>
      <c r="D127" s="149"/>
      <c r="E127" s="149"/>
      <c r="F127" s="149"/>
      <c r="G127" s="149"/>
      <c r="H127" s="149"/>
      <c r="I127" s="149"/>
    </row>
    <row r="128" spans="1:9" ht="12.75" hidden="1">
      <c r="A128" s="149"/>
      <c r="B128" s="149"/>
      <c r="C128" s="149"/>
      <c r="D128" s="149"/>
      <c r="E128" s="149"/>
      <c r="F128" s="149"/>
      <c r="G128" s="149"/>
      <c r="H128" s="149"/>
      <c r="I128" s="149"/>
    </row>
    <row r="129" spans="1:9" ht="12.75" hidden="1">
      <c r="A129" s="149"/>
      <c r="B129" s="149"/>
      <c r="C129" s="149"/>
      <c r="D129" s="149"/>
      <c r="E129" s="149"/>
      <c r="F129" s="149"/>
      <c r="G129" s="149"/>
      <c r="H129" s="149"/>
      <c r="I129" s="149"/>
    </row>
    <row r="130" spans="1:9" ht="12.75" hidden="1">
      <c r="A130" s="149"/>
      <c r="B130" s="149"/>
      <c r="C130" s="149"/>
      <c r="D130" s="149"/>
      <c r="E130" s="149"/>
      <c r="F130" s="149"/>
      <c r="G130" s="149"/>
      <c r="H130" s="149"/>
      <c r="I130" s="149"/>
    </row>
    <row r="131" spans="1:9" ht="13.5" thickBot="1">
      <c r="A131" s="214" t="s">
        <v>223</v>
      </c>
      <c r="B131" s="215"/>
      <c r="C131" s="215"/>
      <c r="D131" s="215"/>
      <c r="E131" s="215"/>
      <c r="F131" s="215"/>
      <c r="G131" s="215"/>
      <c r="H131" s="215"/>
      <c r="I131" s="216"/>
    </row>
    <row r="132" spans="1:9" ht="13.5" thickBot="1">
      <c r="A132" s="211" t="s">
        <v>134</v>
      </c>
      <c r="B132" s="212"/>
      <c r="C132" s="212"/>
      <c r="D132" s="212"/>
      <c r="E132" s="212"/>
      <c r="F132" s="212"/>
      <c r="G132" s="212"/>
      <c r="H132" s="213"/>
      <c r="I132" s="143" t="s">
        <v>107</v>
      </c>
    </row>
    <row r="133" spans="1:9" ht="12.75">
      <c r="A133" s="333" t="s">
        <v>288</v>
      </c>
      <c r="B133" s="334"/>
      <c r="C133" s="334"/>
      <c r="D133" s="334"/>
      <c r="E133" s="334"/>
      <c r="F133" s="334"/>
      <c r="G133" s="334"/>
      <c r="H133" s="335"/>
      <c r="I133" s="150">
        <v>5</v>
      </c>
    </row>
    <row r="134" spans="1:9" ht="12.75">
      <c r="A134" s="333" t="s">
        <v>147</v>
      </c>
      <c r="B134" s="334"/>
      <c r="C134" s="334"/>
      <c r="D134" s="334"/>
      <c r="E134" s="334"/>
      <c r="F134" s="334"/>
      <c r="G134" s="334"/>
      <c r="H134" s="335"/>
      <c r="I134" s="150">
        <v>9</v>
      </c>
    </row>
    <row r="135" spans="1:9" ht="12.75">
      <c r="A135" s="333" t="s">
        <v>54</v>
      </c>
      <c r="B135" s="334"/>
      <c r="C135" s="334"/>
      <c r="D135" s="334"/>
      <c r="E135" s="334"/>
      <c r="F135" s="334"/>
      <c r="G135" s="334"/>
      <c r="H135" s="335"/>
      <c r="I135" s="150">
        <v>1</v>
      </c>
    </row>
    <row r="136" spans="1:9" ht="12.75">
      <c r="A136" s="333" t="s">
        <v>55</v>
      </c>
      <c r="B136" s="334"/>
      <c r="C136" s="334"/>
      <c r="D136" s="334"/>
      <c r="E136" s="334"/>
      <c r="F136" s="334"/>
      <c r="G136" s="334"/>
      <c r="H136" s="335"/>
      <c r="I136" s="150">
        <v>1</v>
      </c>
    </row>
    <row r="137" spans="1:9" ht="12.75">
      <c r="A137" s="333" t="s">
        <v>205</v>
      </c>
      <c r="B137" s="334"/>
      <c r="C137" s="334"/>
      <c r="D137" s="334"/>
      <c r="E137" s="334"/>
      <c r="F137" s="334"/>
      <c r="G137" s="334"/>
      <c r="H137" s="335"/>
      <c r="I137" s="150">
        <v>4</v>
      </c>
    </row>
    <row r="138" spans="1:9" ht="12.75">
      <c r="A138" s="333" t="s">
        <v>206</v>
      </c>
      <c r="B138" s="334"/>
      <c r="C138" s="334"/>
      <c r="D138" s="334"/>
      <c r="E138" s="334"/>
      <c r="F138" s="334"/>
      <c r="G138" s="334"/>
      <c r="H138" s="335"/>
      <c r="I138" s="150">
        <v>5</v>
      </c>
    </row>
    <row r="139" spans="1:9" ht="12.75">
      <c r="A139" s="333" t="s">
        <v>283</v>
      </c>
      <c r="B139" s="334"/>
      <c r="C139" s="334"/>
      <c r="D139" s="334"/>
      <c r="E139" s="334"/>
      <c r="F139" s="334"/>
      <c r="G139" s="334"/>
      <c r="H139" s="335"/>
      <c r="I139" s="150">
        <v>10</v>
      </c>
    </row>
    <row r="140" spans="1:9" ht="12.75">
      <c r="A140" s="333" t="s">
        <v>207</v>
      </c>
      <c r="B140" s="334"/>
      <c r="C140" s="334"/>
      <c r="D140" s="334"/>
      <c r="E140" s="334"/>
      <c r="F140" s="334"/>
      <c r="G140" s="334"/>
      <c r="H140" s="335"/>
      <c r="I140" s="150">
        <v>2</v>
      </c>
    </row>
    <row r="141" spans="1:9" ht="12.75">
      <c r="A141" s="333" t="s">
        <v>285</v>
      </c>
      <c r="B141" s="334"/>
      <c r="C141" s="334"/>
      <c r="D141" s="334"/>
      <c r="E141" s="334"/>
      <c r="F141" s="334"/>
      <c r="G141" s="334"/>
      <c r="H141" s="335"/>
      <c r="I141" s="150">
        <v>17</v>
      </c>
    </row>
    <row r="142" spans="1:9" ht="12.75">
      <c r="A142" s="333" t="s">
        <v>284</v>
      </c>
      <c r="B142" s="334"/>
      <c r="C142" s="334"/>
      <c r="D142" s="334"/>
      <c r="E142" s="334"/>
      <c r="F142" s="334"/>
      <c r="G142" s="334"/>
      <c r="H142" s="335"/>
      <c r="I142" s="150">
        <v>10</v>
      </c>
    </row>
    <row r="143" spans="1:9" ht="12.75">
      <c r="A143" s="333" t="s">
        <v>286</v>
      </c>
      <c r="B143" s="334"/>
      <c r="C143" s="334"/>
      <c r="D143" s="334"/>
      <c r="E143" s="334"/>
      <c r="F143" s="334"/>
      <c r="G143" s="334"/>
      <c r="H143" s="335"/>
      <c r="I143" s="150">
        <v>7</v>
      </c>
    </row>
    <row r="144" spans="1:9" ht="13.5" thickBot="1">
      <c r="A144" s="333" t="s">
        <v>287</v>
      </c>
      <c r="B144" s="334"/>
      <c r="C144" s="334"/>
      <c r="D144" s="334"/>
      <c r="E144" s="334"/>
      <c r="F144" s="334"/>
      <c r="G144" s="334"/>
      <c r="H144" s="335"/>
      <c r="I144" s="150">
        <v>7</v>
      </c>
    </row>
    <row r="145" spans="1:9" ht="15" customHeight="1" thickBot="1">
      <c r="A145" s="197"/>
      <c r="B145" s="197"/>
      <c r="C145" s="197"/>
      <c r="D145" s="197"/>
      <c r="E145" s="197"/>
      <c r="F145" s="197"/>
      <c r="G145" s="197"/>
      <c r="H145" s="197"/>
      <c r="I145" s="197"/>
    </row>
    <row r="146" spans="1:9" ht="14.25" thickBot="1" thickTop="1">
      <c r="A146" s="325" t="s">
        <v>224</v>
      </c>
      <c r="B146" s="326"/>
      <c r="C146" s="326"/>
      <c r="D146" s="326"/>
      <c r="E146" s="326"/>
      <c r="F146" s="326"/>
      <c r="G146" s="326"/>
      <c r="H146" s="326"/>
      <c r="I146" s="327"/>
    </row>
    <row r="147" spans="1:9" ht="13.5" customHeight="1" thickBot="1" thickTop="1">
      <c r="A147" s="328"/>
      <c r="B147" s="328"/>
      <c r="C147" s="328"/>
      <c r="D147" s="328"/>
      <c r="E147" s="328"/>
      <c r="F147" s="328"/>
      <c r="G147" s="328"/>
      <c r="H147" s="328"/>
      <c r="I147" s="328"/>
    </row>
    <row r="148" spans="1:9" ht="13.5" thickBot="1">
      <c r="A148" s="336" t="s">
        <v>134</v>
      </c>
      <c r="B148" s="336"/>
      <c r="C148" s="336"/>
      <c r="D148" s="139" t="s">
        <v>15</v>
      </c>
      <c r="E148" s="337" t="s">
        <v>10</v>
      </c>
      <c r="F148" s="337"/>
      <c r="G148" s="337" t="s">
        <v>9</v>
      </c>
      <c r="H148" s="337"/>
      <c r="I148" s="337"/>
    </row>
    <row r="149" spans="1:9" ht="13.5" customHeight="1">
      <c r="A149" s="188" t="s">
        <v>83</v>
      </c>
      <c r="B149" s="189"/>
      <c r="C149" s="190"/>
      <c r="D149" s="80">
        <f>SUM('[1]p1'!L21,'[1]p2'!L21,'[1]p3'!L21,'[1]p4'!L21,'[1]p5'!L21,'[1]p6'!L21,'[1]p7'!L21,'[1]p8'!L21,'[1]p9'!L21,'[1]p10'!L21,'[1]p11'!L21,'[1]p12'!L21,'[1]p13'!L21,'[1]p14'!L21,'[1]p15'!L21,'[1]p16'!L21,'[1]p17'!L21,'[1]p18'!L21,'[1]p19'!L21,'[1]p20'!L21,'[1]p21'!L21,'[1]p22'!L21,'[1]p23'!L21,'[1]p24'!L21,'[1]p25'!L21)+SUM('[1]p26'!L21,'[1]p27'!L21,'[1]p28'!L21,'[1]p29'!L21,'[1]p30'!L21,'[1]p31'!L21,'[1]p32'!L21,'[1]p33'!L21,'[1]p34'!L21,'[1]p35'!L21,'[1]p36'!L21,'[1]p37'!L21,'[1]p38'!L21,'[1]p39'!L21,'[1]p40'!L21,'[1]p41'!L21,'[1]p42'!L21,'[1]p43'!L21,'[1]p44'!L21,'[1]p45'!L21,'[1]p46'!L21,'[1]p47'!L21,'[1]p48'!L21,'[1]p49'!L21,'[1]p50'!L21)</f>
        <v>3320</v>
      </c>
      <c r="E149" s="191">
        <f>IF(D166&lt;&gt;0,D149/D166,"CHTotal-0")</f>
        <v>0.1064102564102564</v>
      </c>
      <c r="F149" s="180"/>
      <c r="G149" s="181" t="s">
        <v>8</v>
      </c>
      <c r="H149" s="182"/>
      <c r="I149" s="183"/>
    </row>
    <row r="150" spans="1:9" ht="13.5" customHeight="1" thickBot="1">
      <c r="A150" s="200" t="s">
        <v>149</v>
      </c>
      <c r="B150" s="192"/>
      <c r="C150" s="193"/>
      <c r="D150" s="81">
        <f>SUM('[1]p1'!L32,'[1]p2'!L32,'[1]p3'!L32,'[1]p4'!L32,'[1]p5'!L32,'[1]p6'!L32,'[1]p7'!L32,'[1]p8'!L32,'[1]p9'!L32,'[1]p10'!L32,'[1]p11'!L32,'[1]p12'!L32,'[1]p13'!L32,'[1]p14'!L32,'[1]p15'!L32,'[1]p16'!L32,'[1]p17'!L32,'[1]p18'!L32,'[1]p19'!L32,'[1]p20'!L32,'[1]p21'!L32,'[1]p22'!L32,'[1]p23'!L32,'[1]p24'!L32,'[1]p25'!L32)+SUM('[1]p26'!L32,'[1]p27'!L32,'[1]p28'!L32,'[1]p29'!L32,'[1]p30'!L32,'[1]p31'!L32,'[1]p32'!L32,'[1]p33'!L32,'[1]p34'!L32,'[1]p35'!L32,'[1]p36'!L32,'[1]p37'!L32,'[1]p38'!L32,'[1]p39'!L32,'[1]p40'!L32,'[1]p41'!L32,'[1]p42'!L32,'[1]p43'!L32,'[1]p44'!L32,'[1]p45'!L32,'[1]p46'!L32,'[1]p47'!L32,'[1]p48'!L32,'[1]p49'!L32,'[1]p50'!L32)</f>
        <v>0</v>
      </c>
      <c r="E150" s="194">
        <f>IF(D166&lt;&gt;0,D150/D166,"CHTotal-0")</f>
        <v>0</v>
      </c>
      <c r="F150" s="329"/>
      <c r="G150" s="330">
        <f>D166-D149-D150</f>
        <v>27880</v>
      </c>
      <c r="H150" s="331"/>
      <c r="I150" s="332"/>
    </row>
    <row r="151" spans="1:9" ht="12.75" customHeight="1">
      <c r="A151" s="200" t="s">
        <v>152</v>
      </c>
      <c r="B151" s="192"/>
      <c r="C151" s="193"/>
      <c r="D151" s="82">
        <f>SUM('[1]p1'!L51,'[1]p2'!L51,'[1]p3'!L51,'[1]p4'!L51,'[1]p5'!L51,'[1]p6'!L51,'[1]p7'!L51,'[1]p8'!L51,'[1]p9'!L51,'[1]p10'!L51,'[1]p11'!L51,'[1]p12'!L51,'[1]p13'!L51,'[1]p14'!L51,'[1]p15'!L51,'[1]p16'!L51,'[1]p17'!L51,'[1]p18'!L51,'[1]p19'!L51,'[1]p20'!L51,'[1]p21'!L51,'[1]p22'!L51,'[1]p23'!L51,'[1]p24'!L51,'[1]p25'!L51)+SUM('[1]p26'!L51,'[1]p27'!L51,'[1]p28'!L51,'[1]p29'!L51,'[1]p30'!L51,'[1]p31'!L51,'[1]p32'!L51,'[1]p33'!L51,'[1]p34'!L51,'[1]p35'!L51,'[1]p36'!L51,'[1]p37'!L51,'[1]p38'!L51,'[1]p39'!L51,'[1]p40'!L51,'[1]p41'!L51,'[1]p42'!L51,'[1]p43'!L51,'[1]p44'!L51,'[1]p45'!L51,'[1]p46'!L51,'[1]p47'!L51,'[1]p48'!L51,'[1]p49'!L51,'[1]p50'!L51)</f>
        <v>965</v>
      </c>
      <c r="E151" s="194">
        <f>IF(D166&lt;&gt;0,D151/D166,"CHTotal-0")</f>
        <v>0.03092948717948718</v>
      </c>
      <c r="F151" s="195"/>
      <c r="G151" s="184">
        <f>IF(G150&lt;&gt;0,D151/G150,"CHDisponivel-0")</f>
        <v>0.03461262553802009</v>
      </c>
      <c r="H151" s="177"/>
      <c r="I151" s="178"/>
    </row>
    <row r="152" spans="1:9" ht="12.75" customHeight="1">
      <c r="A152" s="200" t="s">
        <v>0</v>
      </c>
      <c r="B152" s="192"/>
      <c r="C152" s="193"/>
      <c r="D152" s="82">
        <f>SUM('[1]p1'!F62,'[1]p2'!F62,'[1]p3'!F62,'[1]p4'!F62,'[1]p5'!F62,'[1]p6'!F62,'[1]p7'!F62,'[1]p8'!F62,'[1]p9'!F62,'[1]p10'!F62,'[1]p11'!F62,'[1]p12'!F62,'[1]p13'!F62,'[1]p14'!F62,'[1]p15'!F62,'[1]p16'!F62,'[1]p17'!F62,'[1]p18'!F62,'[1]p19'!F62,'[1]p20'!F62,'[1]p21'!F62,'[1]p22'!F62,'[1]p23'!F62,'[1]p24'!F62,'[1]p25'!F62)+SUM('[1]p26'!F62,'[1]p27'!F62,'[1]p28'!F62,'[1]p29'!F62,'[1]p30'!F62,'[1]p31'!F62,'[1]p32'!F62,'[1]p33'!F62,'[1]p34'!F62,'[1]p35'!F62,'[1]p36'!F62,'[1]p37'!F62,'[1]p38'!F62,'[1]p39'!F62,'[1]p40'!F62,'[1]p41'!F62,'[1]p42'!F62,'[1]p43'!F62,'[1]p44'!F62,'[1]p45'!F62,'[1]p46'!F62,'[1]p47'!F62,'[1]p48'!F62,'[1]p49'!F62,'[1]p50'!F62)</f>
        <v>5520</v>
      </c>
      <c r="E152" s="194">
        <f>IF(D166&lt;&gt;0,D152/D166,"CHTotal-0")</f>
        <v>0.17692307692307693</v>
      </c>
      <c r="F152" s="195"/>
      <c r="G152" s="185">
        <f>IF(G150&lt;&gt;0,D152/G150,"CHDisponivel-0")</f>
        <v>0.19799139167862267</v>
      </c>
      <c r="H152" s="186"/>
      <c r="I152" s="187"/>
    </row>
    <row r="153" spans="1:9" ht="12.75" customHeight="1">
      <c r="A153" s="200" t="s">
        <v>202</v>
      </c>
      <c r="B153" s="192"/>
      <c r="C153" s="193"/>
      <c r="D153" s="81">
        <f>SUM('[1]p1'!G62,'[1]p2'!G62,'[1]p3'!G62,'[1]p4'!G62,'[1]p5'!G62,'[1]p6'!G62,'[1]p7'!G62,'[1]p8'!G62,'[1]p9'!G62,'[1]p10'!G62,'[1]p11'!G62,'[1]p12'!G62,'[1]p13'!G62,'[1]p14'!G62,'[1]p15'!G62,'[1]p16'!G62,'[1]p17'!G62,'[1]p18'!G62,'[1]p19'!G62,'[1]p20'!G62,'[1]p21'!G62,'[1]p22'!G62,'[1]p23'!G62,'[1]p24'!G62,'[1]p25'!G62)+SUM('[1]p26'!G62,'[1]p27'!G62,'[1]p28'!G62,'[1]p29'!G62,'[1]p30'!G62,'[1]p31'!G62,'[1]p32'!G62,'[1]p33'!G62,'[1]p34'!G62,'[1]p35'!G62,'[1]p36'!G62,'[1]p37'!G62,'[1]p38'!G62,'[1]p39'!G62,'[1]p40'!G62,'[1]p41'!G62,'[1]p42'!G62,'[1]p43'!G62,'[1]p44'!G62,'[1]p45'!G62,'[1]p46'!G62,'[1]p47'!G62,'[1]p48'!G62,'[1]p49'!G62,'[1]p50'!G62)</f>
        <v>8730</v>
      </c>
      <c r="E153" s="194">
        <f>IF(D166&lt;&gt;0,D153/D166,"CHTotal-0")</f>
        <v>0.2798076923076923</v>
      </c>
      <c r="F153" s="195"/>
      <c r="G153" s="185">
        <f>IF(G150&lt;&gt;0,D153/G150,"CHDisponivel-0")</f>
        <v>0.3131276901004304</v>
      </c>
      <c r="H153" s="186"/>
      <c r="I153" s="187"/>
    </row>
    <row r="154" spans="1:9" ht="12.75" customHeight="1">
      <c r="A154" s="200" t="s">
        <v>84</v>
      </c>
      <c r="B154" s="192"/>
      <c r="C154" s="193"/>
      <c r="D154" s="82">
        <f>SUM('[1]p1'!L104,'[1]p2'!L104,'[1]p3'!L104,'[1]p4'!L104,'[1]p5'!L104,'[1]p6'!L104,'[1]p7'!L104,'[1]p8'!L104,'[1]p9'!L104,'[1]p10'!L104,'[1]p11'!L104,'[1]p12'!L104,'[1]p13'!L104,'[1]p14'!L104,'[1]p15'!L104,'[1]p16'!L104,'[1]p17'!L104,'[1]p18'!L104,'[1]p19'!L104,'[1]p20'!L104,'[1]p21'!L104,'[1]p22'!L104,'[1]p23'!L104,'[1]p24'!L104,'[1]p25'!L104)+SUM('[1]p26'!L104,'[1]p27'!L104,'[1]p28'!L104,'[1]p29'!L104,'[1]p30'!L104,'[1]p31'!L104,'[1]p32'!L104,'[1]p33'!L104,'[1]p34'!L104,'[1]p35'!L104,'[1]p36'!L104,'[1]p37'!L104,'[1]p38'!L104,'[1]p39'!L104,'[1]p40'!L104,'[1]p41'!L104,'[1]p42'!L104,'[1]p43'!L104,'[1]p44'!L104,'[1]p45'!L104,'[1]p46'!L104,'[1]p47'!L104,'[1]p48'!L104,'[1]p49'!L104,'[1]p50'!L104)</f>
        <v>1204</v>
      </c>
      <c r="E154" s="194">
        <f>IF(D166&lt;&gt;0,D154/D166,"CHTotal-0")</f>
        <v>0.03858974358974359</v>
      </c>
      <c r="F154" s="195"/>
      <c r="G154" s="185">
        <f>IF(G150&lt;&gt;0,D154/G150,"CHDisponivel-0")</f>
        <v>0.04318507890961262</v>
      </c>
      <c r="H154" s="186"/>
      <c r="I154" s="187"/>
    </row>
    <row r="155" spans="1:9" ht="12.75" customHeight="1">
      <c r="A155" s="200" t="s">
        <v>1</v>
      </c>
      <c r="B155" s="192"/>
      <c r="C155" s="193"/>
      <c r="D155" s="82">
        <f>SUM('[1]p1'!F74,'[1]p2'!F74,'[1]p3'!F74,'[1]p4'!F74,'[1]p5'!F74,'[1]p6'!F74,'[1]p7'!F74,'[1]p8'!F74,'[1]p9'!F74,'[1]p10'!F74,'[1]p11'!F74,'[1]p12'!F74,'[1]p13'!F74,'[1]p14'!F74,'[1]p15'!F74,'[1]p16'!F74,'[1]p17'!F74,'[1]p18'!F74,'[1]p19'!F74,'[1]p20'!F74,'[1]p21'!F74,'[1]p22'!F74,'[1]p23'!F74,'[1]p24'!F74,'[1]p25'!F74)+SUM('[1]p26'!F74,'[1]p27'!F74,'[1]p28'!F74,'[1]p29'!F74,'[1]p30'!F74,'[1]p31'!F74,'[1]p32'!F74,'[1]p33'!F74,'[1]p34'!F74,'[1]p35'!F74,'[1]p36'!F74,'[1]p37'!F74,'[1]p38'!F74,'[1]p39'!F74,'[1]p40'!F74,'[1]p41'!F74,'[1]p42'!F74,'[1]p43'!F74,'[1]p44'!F74,'[1]p45'!F74,'[1]p46'!F74,'[1]p47'!F74,'[1]p48'!F74,'[1]p49'!F74,'[1]p50'!F74)</f>
        <v>514</v>
      </c>
      <c r="E155" s="194">
        <f>IF(D166&lt;&gt;0,D155/D166,"CHTotal-0")</f>
        <v>0.016474358974358973</v>
      </c>
      <c r="F155" s="195"/>
      <c r="G155" s="185">
        <f>IF(G150&lt;&gt;0,D155/G150,"CHDisponivel-0")</f>
        <v>0.018436154949784792</v>
      </c>
      <c r="H155" s="186"/>
      <c r="I155" s="187"/>
    </row>
    <row r="156" spans="1:9" ht="12.75" customHeight="1">
      <c r="A156" s="200" t="s">
        <v>82</v>
      </c>
      <c r="B156" s="192"/>
      <c r="C156" s="193"/>
      <c r="D156" s="82">
        <f>SUM('[1]p1'!G74,'[1]p2'!G74,'[1]p3'!G74,'[1]p4'!G74,'[1]p5'!G74,'[1]p6'!G74,'[1]p7'!G74,'[1]p8'!G74,'[1]p9'!G74,'[1]p10'!G74,'[1]p11'!G74,'[1]p12'!G74,'[1]p13'!G74,'[1]p14'!G74,'[1]p15'!G74,'[1]p16'!G74,'[1]p17'!G74,'[1]p18'!G74,'[1]p19'!G74,'[1]p20'!G74,'[1]p21'!G74,'[1]p22'!G74,'[1]p23'!G74,'[1]p24'!G74,'[1]p25'!G74)+SUM('[1]p26'!G74,'[1]p27'!G74,'[1]p28'!G74,'[1]p29'!G74,'[1]p30'!G74,'[1]p31'!G74,'[1]p32'!G74,'[1]p33'!G74,'[1]p34'!G74,'[1]p35'!G74,'[1]p36'!G74,'[1]p37'!G74,'[1]p38'!G74,'[1]p39'!G74,'[1]p40'!G74,'[1]p41'!G74,'[1]p42'!G74,'[1]p43'!G74,'[1]p44'!G74,'[1]p45'!G74,'[1]p46'!G74,'[1]p47'!G74,'[1]p48'!G74,'[1]p49'!G74,'[1]p50'!G74)</f>
        <v>640</v>
      </c>
      <c r="E156" s="194">
        <f>IF(D166&lt;&gt;0,D156/D166,"CHTotal-0")</f>
        <v>0.020512820512820513</v>
      </c>
      <c r="F156" s="195"/>
      <c r="G156" s="185">
        <f>IF(G150&lt;&gt;0,D156/G150,"CHDisponivel-0")</f>
        <v>0.02295552367288379</v>
      </c>
      <c r="H156" s="186"/>
      <c r="I156" s="187"/>
    </row>
    <row r="157" spans="1:9" ht="12.75" customHeight="1">
      <c r="A157" s="200" t="s">
        <v>85</v>
      </c>
      <c r="B157" s="192"/>
      <c r="C157" s="193"/>
      <c r="D157" s="82">
        <f>SUM('[1]p1'!L136,'[1]p2'!L136,'[1]p3'!L136,'[1]p4'!L136,'[1]p5'!L136,'[1]p6'!L136,'[1]p7'!L136,'[1]p8'!L136,'[1]p9'!L136,'[1]p10'!L136,'[1]p11'!L136,'[1]p12'!L136,'[1]p13'!L136,'[1]p14'!L136,'[1]p15'!L136,'[1]p16'!L136,'[1]p17'!L136,'[1]p18'!L136,'[1]p19'!L136,'[1]p20'!L136,'[1]p21'!L136,'[1]p22'!L136,'[1]p23'!L136,'[1]p24'!L136,'[1]p25'!L136)+SUM('[1]p26'!L136,'[1]p27'!L136,'[1]p28'!L136,'[1]p29'!L136,'[1]p30'!L136,'[1]p31'!L136,'[1]p32'!L136,'[1]p33'!L136,'[1]p34'!L136,'[1]p35'!L136,'[1]p36'!L136,'[1]p37'!L136,'[1]p38'!L136,'[1]p39'!L136,'[1]p40'!L136,'[1]p41'!L136,'[1]p42'!L136,'[1]p43'!L136,'[1]p44'!L136,'[1]p45'!L136,'[1]p46'!L136,'[1]p47'!L136,'[1]p48'!L136,'[1]p49'!L136,'[1]p50'!L136)</f>
        <v>794</v>
      </c>
      <c r="E157" s="194">
        <f>IF(D166&lt;&gt;0,D157/D166,"CHTotal-0")</f>
        <v>0.025448717948717947</v>
      </c>
      <c r="F157" s="195"/>
      <c r="G157" s="185">
        <f>IF(G150&lt;&gt;0,D157/G150,"CHDisponivel-0")</f>
        <v>0.02847919655667145</v>
      </c>
      <c r="H157" s="186"/>
      <c r="I157" s="187"/>
    </row>
    <row r="158" spans="1:9" ht="12.75">
      <c r="A158" s="200" t="s">
        <v>150</v>
      </c>
      <c r="B158" s="192"/>
      <c r="C158" s="193"/>
      <c r="D158" s="82">
        <f>SUM('[1]p1'!L166,'[1]p2'!L166,'[1]p3'!L166,'[1]p4'!L166,'[1]p5'!L166,'[1]p6'!L166,'[1]p7'!L166,'[1]p8'!L166,'[1]p9'!L166,'[1]p10'!L166,'[1]p11'!L166,'[1]p12'!L166,'[1]p13'!L166,'[1]p14'!L166,'[1]p15'!L166,'[1]p16'!L166,'[1]p17'!L166,'[1]p18'!L166,'[1]p19'!L166,'[1]p20'!L166,'[1]p21'!L166,'[1]p22'!L166,'[1]p23'!L166,'[1]p24'!L166,'[1]p25'!L166)+SUM('[1]p26'!L166,'[1]p27'!L166,'[1]p28'!L166,'[1]p29'!L166,'[1]p30'!L166,'[1]p31'!L166,'[1]p32'!L166,'[1]p33'!L166,'[1]p34'!L166,'[1]p35'!L166,'[1]p36'!L166,'[1]p37'!L166,'[1]p38'!L166,'[1]p39'!L166,'[1]p40'!L166,'[1]p41'!L166,'[1]p42'!L166,'[1]p43'!L166,'[1]p44'!L166,'[1]p45'!L166,'[1]p46'!L166,'[1]p47'!L166,'[1]p48'!L166,'[1]p49'!L166,'[1]p50'!L166)</f>
        <v>2360</v>
      </c>
      <c r="E158" s="194">
        <f>IF(D166&lt;&gt;0,D158/D166,"CHTotal-0")</f>
        <v>0.07564102564102564</v>
      </c>
      <c r="F158" s="195"/>
      <c r="G158" s="185">
        <f>IF(G150&lt;&gt;0,D158/G150,"CHDisponivel-0")</f>
        <v>0.08464849354375897</v>
      </c>
      <c r="H158" s="186"/>
      <c r="I158" s="187"/>
    </row>
    <row r="159" spans="1:9" ht="12.75">
      <c r="A159" s="200" t="s">
        <v>151</v>
      </c>
      <c r="B159" s="192"/>
      <c r="C159" s="193"/>
      <c r="D159" s="82">
        <f>SUM('[1]p1'!L196,'[1]p2'!L196,'[1]p3'!L196,'[1]p4'!L196,'[1]p5'!L196,'[1]p6'!L196,'[1]p7'!L196,'[1]p8'!L196,'[1]p9'!L196,'[1]p10'!L196,'[1]p11'!L196,'[1]p12'!L196,'[1]p13'!L196,'[1]p14'!L196,'[1]p15'!L196,'[1]p16'!L196,'[1]p17'!L196,'[1]p18'!L196,'[1]p19'!L196,'[1]p20'!L196,'[1]p21'!L196,'[1]p22'!L196,'[1]p23'!L196,'[1]p24'!L196,'[1]p25'!L196)+SUM('[1]p26'!L196,'[1]p27'!L196,'[1]p28'!L196,'[1]p29'!L196,'[1]p30'!L196,'[1]p31'!L196,'[1]p32'!L196,'[1]p33'!L196,'[1]p34'!L196,'[1]p35'!L196,'[1]p36'!L196,'[1]p37'!L196,'[1]p38'!L196,'[1]p39'!L196,'[1]p40'!L196,'[1]p41'!L196,'[1]p42'!L196,'[1]p43'!L196,'[1]p44'!L196,'[1]p45'!L196,'[1]p46'!L196,'[1]p47'!L196,'[1]p48'!L196,'[1]p49'!L196,'[1]p50'!L196)</f>
        <v>430</v>
      </c>
      <c r="E159" s="194">
        <f>IF(D166&lt;&gt;0,D159/D166,"CHTotal-0")</f>
        <v>0.013782051282051282</v>
      </c>
      <c r="F159" s="195"/>
      <c r="G159" s="185">
        <f>IF(G150&lt;&gt;0,D159/G150,"CHDisponivel-0")</f>
        <v>0.015423242467718794</v>
      </c>
      <c r="H159" s="186"/>
      <c r="I159" s="187"/>
    </row>
    <row r="160" spans="1:9" ht="12.75" customHeight="1">
      <c r="A160" s="200" t="s">
        <v>2</v>
      </c>
      <c r="B160" s="192"/>
      <c r="C160" s="193"/>
      <c r="D160" s="82">
        <f>SUM('[1]p1'!L267,'[1]p2'!L267,'[1]p3'!L267,'[1]p4'!L267,'[1]p5'!L267,'[1]p6'!L267,'[1]p7'!L267,'[1]p8'!L267,'[1]p9'!L267,'[1]p10'!L267,'[1]p11'!L267,'[1]p12'!L267,'[1]p13'!L267,'[1]p14'!L267,'[1]p15'!L267,'[1]p16'!L267,'[1]p17'!L267,'[1]p18'!L267,'[1]p19'!L267,'[1]p20'!L267,'[1]p21'!L267,'[1]p22'!L267,'[1]p23'!L267,'[1]p24'!L267,'[1]p25'!L267)+SUM('[1]p26'!L267,'[1]p27'!L267,'[1]p28'!L267,'[1]p29'!L267,'[1]p30'!L267,'[1]p31'!L267,'[1]p32'!L267,'[1]p33'!L267,'[1]p34'!L267,'[1]p35'!L267,'[1]p36'!L267,'[1]p37'!L267,'[1]p38'!L267,'[1]p39'!L267,'[1]p40'!L267,'[1]p41'!L267,'[1]p42'!L267,'[1]p43'!L267,'[1]p44'!L267,'[1]p45'!L267,'[1]p46'!L267,'[1]p47'!L267,'[1]p48'!L267,'[1]p49'!L267,'[1]p50'!L267)</f>
        <v>489</v>
      </c>
      <c r="E160" s="194">
        <f>IF(D166&lt;&gt;0,D160/D166,"CHTotal-0")</f>
        <v>0.01567307692307692</v>
      </c>
      <c r="F160" s="195"/>
      <c r="G160" s="185">
        <f>IF(G150&lt;&gt;0,D160/G150,"CHDisponivel-0")</f>
        <v>0.01753945480631277</v>
      </c>
      <c r="H160" s="186"/>
      <c r="I160" s="187"/>
    </row>
    <row r="161" spans="1:9" ht="12.75" customHeight="1">
      <c r="A161" s="200" t="s">
        <v>3</v>
      </c>
      <c r="B161" s="192"/>
      <c r="C161" s="193"/>
      <c r="D161" s="82">
        <f>SUM('[1]p1'!L291,'[1]p2'!L291,'[1]p3'!L291,'[1]p4'!L291,'[1]p5'!L291,'[1]p6'!L291,'[1]p7'!L291,'[1]p8'!L291,'[1]p9'!L291,'[1]p10'!L291,'[1]p11'!L291,'[1]p12'!L291,'[1]p13'!L291,'[1]p14'!L291,'[1]p15'!L291,'[1]p16'!L291,'[1]p17'!L291,'[1]p18'!L291,'[1]p19'!L291,'[1]p20'!L291,'[1]p21'!L291,'[1]p22'!L291,'[1]p23'!L291,'[1]p24'!L291,'[1]p25'!L291)+SUM('[1]p26'!L291,'[1]p27'!L291,'[1]p28'!L291,'[1]p29'!L291,'[1]p30'!L291,'[1]p31'!L291,'[1]p32'!L291,'[1]p33'!L291,'[1]p34'!L291,'[1]p35'!L291,'[1]p36'!L291,'[1]p37'!L291,'[1]p38'!L291,'[1]p39'!L291,'[1]p40'!L291,'[1]p41'!L291,'[1]p42'!L291,'[1]p43'!L291,'[1]p44'!L291,'[1]p45'!L291,'[1]p46'!L291,'[1]p47'!L291,'[1]p48'!L291,'[1]p49'!L291,'[1]p50'!L291)</f>
        <v>409</v>
      </c>
      <c r="E161" s="194">
        <f>IF(D166&lt;&gt;0,D161/D166,"CHTotal-0")</f>
        <v>0.01310897435897436</v>
      </c>
      <c r="F161" s="195"/>
      <c r="G161" s="185">
        <f>IF(G150&lt;&gt;0,D161/G150,"CHDisponivel-0")</f>
        <v>0.014670014347202295</v>
      </c>
      <c r="H161" s="186"/>
      <c r="I161" s="187"/>
    </row>
    <row r="162" spans="1:9" ht="12.75" customHeight="1">
      <c r="A162" s="200" t="s">
        <v>4</v>
      </c>
      <c r="B162" s="192"/>
      <c r="C162" s="193"/>
      <c r="D162" s="82">
        <f>SUM('[1]p1'!L298,'[1]p2'!L298,'[1]p3'!L298,'[1]p4'!L298,'[1]p5'!L298,'[1]p6'!L298,'[1]p7'!L298,'[1]p8'!L298,'[1]p9'!L298,'[1]p10'!L298,'[1]p11'!L298,'[1]p12'!L298,'[1]p13'!L298,'[1]p14'!L298,'[1]p15'!L298,'[1]p16'!L298,'[1]p17'!L298,'[1]p18'!L298,'[1]p19'!L298,'[1]p20'!L298,'[1]p21'!L298,'[1]p22'!L298,'[1]p23'!L298,'[1]p24'!L298,'[1]p25'!L298)+SUM('[1]p26'!L298,'[1]p27'!L298,'[1]p28'!L298,'[1]p29'!L298,'[1]p30'!L298,'[1]p31'!L298,'[1]p32'!L298,'[1]p33'!L298,'[1]p34'!L298,'[1]p35'!L298,'[1]p36'!L298,'[1]p37'!L298,'[1]p38'!L298,'[1]p39'!L298,'[1]p40'!L298,'[1]p41'!L298,'[1]p42'!L298,'[1]p43'!L298,'[1]p44'!L298,'[1]p45'!L298,'[1]p46'!L298,'[1]p47'!L298,'[1]p48'!L298,'[1]p49'!L298,'[1]p50'!L298)</f>
        <v>2400</v>
      </c>
      <c r="E162" s="194">
        <f>IF(D166&lt;&gt;0,D162/D166,"CHTotal-0")</f>
        <v>0.07692307692307693</v>
      </c>
      <c r="F162" s="195"/>
      <c r="G162" s="185">
        <f>IF(G150&lt;&gt;0,D162/G150,"CHDisponivel-0")</f>
        <v>0.08608321377331421</v>
      </c>
      <c r="H162" s="186"/>
      <c r="I162" s="187"/>
    </row>
    <row r="163" spans="1:9" ht="12.75" customHeight="1">
      <c r="A163" s="200" t="s">
        <v>5</v>
      </c>
      <c r="B163" s="192"/>
      <c r="C163" s="193"/>
      <c r="D163" s="82">
        <f>SUM('[1]p1'!L320,'[1]p2'!L320,'[1]p3'!L320,'[1]p4'!L320,'[1]p5'!L320,'[1]p6'!L320,'[1]p7'!L320,'[1]p8'!L320,'[1]p9'!L320,'[1]p10'!L320,'[1]p11'!L320,'[1]p12'!L320,'[1]p13'!L320,'[1]p14'!L320,'[1]p15'!L320,'[1]p16'!L320,'[1]p17'!L320,'[1]p18'!L320,'[1]p19'!L320,'[1]p20'!L320,'[1]p21'!L320,'[1]p22'!L320,'[1]p23'!L320,'[1]p24'!L320,'[1]p25'!L320)+SUM('[1]p26'!L320,'[1]p27'!L320,'[1]p28'!L320,'[1]p29'!L320,'[1]p30'!L320,'[1]p31'!L320,'[1]p32'!L320,'[1]p33'!L320,'[1]p34'!L320,'[1]p35'!L320,'[1]p36'!L320,'[1]p37'!L320,'[1]p38'!L320,'[1]p39'!L320,'[1]p40'!L320,'[1]p41'!L320,'[1]p42'!L320,'[1]p43'!L320,'[1]p44'!L320,'[1]p45'!L320,'[1]p46'!L320,'[1]p47'!L320,'[1]p48'!L320,'[1]p49'!L320,'[1]p50'!L320)</f>
        <v>1903</v>
      </c>
      <c r="E163" s="194">
        <f>IF(D166&lt;&gt;0,D163/D166,"CHTotal-0")</f>
        <v>0.060993589743589746</v>
      </c>
      <c r="F163" s="195"/>
      <c r="G163" s="185">
        <f>IF(G150&lt;&gt;0,D163/G150,"CHDisponivel-0")</f>
        <v>0.06825681492109038</v>
      </c>
      <c r="H163" s="186"/>
      <c r="I163" s="187"/>
    </row>
    <row r="164" spans="1:9" ht="12.75" customHeight="1">
      <c r="A164" s="200" t="s">
        <v>6</v>
      </c>
      <c r="B164" s="192"/>
      <c r="C164" s="193"/>
      <c r="D164" s="82">
        <f>SUM('[1]p1'!L342,'[1]p2'!L342,'[1]p3'!L342,'[1]p4'!L342,'[1]p5'!L342,'[1]p6'!L342,'[1]p7'!L342,'[1]p8'!L342,'[1]p9'!L342,'[1]p10'!L342,'[1]p11'!L342,'[1]p12'!L342,'[1]p13'!L342,'[1]p14'!L342,'[1]p15'!L342,'[1]p16'!L342,'[1]p17'!L342,'[1]p18'!L342,'[1]p19'!L342,'[1]p20'!L342,'[1]p21'!L342,'[1]p22'!L342,'[1]p23'!L342,'[1]p24'!L342,'[1]p25'!L342)+SUM('[1]p26'!L342,'[1]p27'!L342,'[1]p28'!L342,'[1]p29'!L342,'[1]p30'!L342,'[1]p31'!L342,'[1]p32'!L342,'[1]p33'!L342,'[1]p34'!L342,'[1]p35'!L342,'[1]p36'!L342,'[1]p37'!L342,'[1]p38'!L342,'[1]p39'!L342,'[1]p40'!L342,'[1]p41'!L342,'[1]p42'!L342,'[1]p43'!L342,'[1]p44'!L342,'[1]p45'!L342,'[1]p46'!L342,'[1]p47'!L342,'[1]p48'!L342,'[1]p49'!L342,'[1]p50'!L342)</f>
        <v>328</v>
      </c>
      <c r="E164" s="194">
        <f>IF(D166&lt;&gt;0,D164/D166,"CHTotal-0")</f>
        <v>0.010512820512820513</v>
      </c>
      <c r="F164" s="195"/>
      <c r="G164" s="185">
        <f>IF(G150&lt;&gt;0,D164/G150,"CHDisponivel-0")</f>
        <v>0.011764705882352941</v>
      </c>
      <c r="H164" s="186"/>
      <c r="I164" s="187"/>
    </row>
    <row r="165" spans="1:9" ht="12.75" customHeight="1">
      <c r="A165" s="200" t="s">
        <v>153</v>
      </c>
      <c r="B165" s="192"/>
      <c r="C165" s="193"/>
      <c r="D165" s="82">
        <f>SUM('[1]p1'!L353,'[1]p2'!L353,'[1]p3'!L353,'[1]p4'!L353,'[1]p5'!L353,'[1]p6'!L353,'[1]p7'!L353,'[1]p8'!L353,'[1]p9'!L353,'[1]p10'!L353,'[1]p11'!L353,'[1]p12'!L353,'[1]p13'!L353,'[1]p14'!L353,'[1]p15'!L353,'[1]p16'!L353,'[1]p17'!L353,'[1]p18'!L353,'[1]p19'!L353,'[1]p20'!L353,'[1]p21'!L353,'[1]p22'!L353,'[1]p23'!L353,'[1]p24'!L353,'[1]p25'!L353)+SUM('[1]p26'!L353,'[1]p27'!L353,'[1]p28'!L353,'[1]p29'!L353,'[1]p30'!L353,'[1]p31'!L353,'[1]p32'!L353,'[1]p33'!L353,'[1]p34'!L353,'[1]p35'!L353,'[1]p36'!L353,'[1]p37'!L353,'[1]p38'!L353,'[1]p39'!L353,'[1]p40'!L353,'[1]p41'!L353,'[1]p42'!L353,'[1]p43'!L353,'[1]p44'!L353,'[1]p45'!L353,'[1]p46'!L353,'[1]p47'!L353,'[1]p48'!L353,'[1]p49'!L353,'[1]p50'!L353)</f>
        <v>1194</v>
      </c>
      <c r="E165" s="194">
        <f>IF(D166&lt;&gt;0,D165/D166,"CHTotal-0")</f>
        <v>0.03826923076923077</v>
      </c>
      <c r="F165" s="195"/>
      <c r="G165" s="185">
        <f>IF(G150&lt;&gt;0,D165/G150,"CHDisponivel-0")</f>
        <v>0.042826398852223814</v>
      </c>
      <c r="H165" s="186"/>
      <c r="I165" s="187"/>
    </row>
    <row r="166" spans="1:9" ht="13.5" thickBot="1">
      <c r="A166" s="319" t="s">
        <v>18</v>
      </c>
      <c r="B166" s="320"/>
      <c r="C166" s="321"/>
      <c r="D166" s="83">
        <f>SUM(D149:D165)</f>
        <v>31200</v>
      </c>
      <c r="E166" s="322">
        <f>IF(D166&lt;&gt;0,SUM(E149:F165),"CHTotal-0")</f>
        <v>1</v>
      </c>
      <c r="F166" s="323"/>
      <c r="G166" s="322">
        <f>IF(G150&lt;&gt;0,SUM(G151:I165),"CHDisponivel-0")</f>
        <v>0.9999999999999999</v>
      </c>
      <c r="H166" s="324"/>
      <c r="I166" s="323"/>
    </row>
    <row r="167" spans="1:9" ht="12.7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2.7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2.7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2.7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2.7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2.7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2.7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2.7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2.7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/>
      <c r="B178" s="20"/>
      <c r="C178" s="20"/>
      <c r="D178" s="20"/>
      <c r="E178" s="20"/>
      <c r="F178" s="20"/>
      <c r="G178" s="20"/>
      <c r="H178" s="20"/>
      <c r="I178" s="20"/>
    </row>
  </sheetData>
  <sheetProtection password="CEFE" sheet="1"/>
  <mergeCells count="228">
    <mergeCell ref="A62:H62"/>
    <mergeCell ref="A66:I66"/>
    <mergeCell ref="A125:I125"/>
    <mergeCell ref="A75:I75"/>
    <mergeCell ref="A94:D94"/>
    <mergeCell ref="A102:H102"/>
    <mergeCell ref="F95:G95"/>
    <mergeCell ref="A99:I99"/>
    <mergeCell ref="A100:H100"/>
    <mergeCell ref="A73:H73"/>
    <mergeCell ref="A53:H53"/>
    <mergeCell ref="A54:I54"/>
    <mergeCell ref="A23:H23"/>
    <mergeCell ref="A21:H21"/>
    <mergeCell ref="D28:G28"/>
    <mergeCell ref="A33:C33"/>
    <mergeCell ref="A29:H29"/>
    <mergeCell ref="A27:C28"/>
    <mergeCell ref="A51:H51"/>
    <mergeCell ref="E163:F163"/>
    <mergeCell ref="A162:C162"/>
    <mergeCell ref="A136:H136"/>
    <mergeCell ref="A137:H137"/>
    <mergeCell ref="A138:H138"/>
    <mergeCell ref="A161:C161"/>
    <mergeCell ref="E161:F161"/>
    <mergeCell ref="G161:I161"/>
    <mergeCell ref="A160:C160"/>
    <mergeCell ref="A135:H135"/>
    <mergeCell ref="A119:H119"/>
    <mergeCell ref="A120:H120"/>
    <mergeCell ref="A116:H116"/>
    <mergeCell ref="A70:H70"/>
    <mergeCell ref="A71:H71"/>
    <mergeCell ref="A65:I65"/>
    <mergeCell ref="A72:H72"/>
    <mergeCell ref="A134:H134"/>
    <mergeCell ref="A103:H103"/>
    <mergeCell ref="A104:H104"/>
    <mergeCell ref="A112:H112"/>
    <mergeCell ref="A114:H114"/>
    <mergeCell ref="A113:H113"/>
    <mergeCell ref="A115:H115"/>
    <mergeCell ref="A123:H123"/>
    <mergeCell ref="A121:H121"/>
    <mergeCell ref="A122:H122"/>
    <mergeCell ref="A139:H139"/>
    <mergeCell ref="A3:G3"/>
    <mergeCell ref="A57:H57"/>
    <mergeCell ref="A26:H26"/>
    <mergeCell ref="A74:H74"/>
    <mergeCell ref="A67:H67"/>
    <mergeCell ref="A68:H68"/>
    <mergeCell ref="A61:H61"/>
    <mergeCell ref="A133:H133"/>
    <mergeCell ref="A20:H20"/>
    <mergeCell ref="A81:H81"/>
    <mergeCell ref="A58:H58"/>
    <mergeCell ref="A63:H63"/>
    <mergeCell ref="A64:H64"/>
    <mergeCell ref="A77:H77"/>
    <mergeCell ref="A69:H69"/>
    <mergeCell ref="A79:H79"/>
    <mergeCell ref="A80:H80"/>
    <mergeCell ref="A78:H78"/>
    <mergeCell ref="A76:I76"/>
    <mergeCell ref="A140:H140"/>
    <mergeCell ref="E162:F162"/>
    <mergeCell ref="G162:I162"/>
    <mergeCell ref="A141:H141"/>
    <mergeCell ref="A142:H142"/>
    <mergeCell ref="A143:H143"/>
    <mergeCell ref="A144:H144"/>
    <mergeCell ref="A148:C148"/>
    <mergeCell ref="E148:F148"/>
    <mergeCell ref="G148:I148"/>
    <mergeCell ref="A145:I145"/>
    <mergeCell ref="A146:I146"/>
    <mergeCell ref="A147:I147"/>
    <mergeCell ref="A164:C164"/>
    <mergeCell ref="A150:C150"/>
    <mergeCell ref="E150:F150"/>
    <mergeCell ref="G150:I150"/>
    <mergeCell ref="E160:F160"/>
    <mergeCell ref="G160:I160"/>
    <mergeCell ref="A163:C163"/>
    <mergeCell ref="A18:H18"/>
    <mergeCell ref="E165:F165"/>
    <mergeCell ref="G165:I165"/>
    <mergeCell ref="A166:C166"/>
    <mergeCell ref="E166:F166"/>
    <mergeCell ref="G166:I166"/>
    <mergeCell ref="A165:C165"/>
    <mergeCell ref="E164:F164"/>
    <mergeCell ref="G164:I164"/>
    <mergeCell ref="G163:I163"/>
    <mergeCell ref="G33:I33"/>
    <mergeCell ref="A31:I31"/>
    <mergeCell ref="A30:I30"/>
    <mergeCell ref="A19:H19"/>
    <mergeCell ref="A6:B6"/>
    <mergeCell ref="C5:E5"/>
    <mergeCell ref="C6:E6"/>
    <mergeCell ref="A17:I17"/>
    <mergeCell ref="A1:I1"/>
    <mergeCell ref="A2:I2"/>
    <mergeCell ref="A4:I4"/>
    <mergeCell ref="A5:B5"/>
    <mergeCell ref="H7:I7"/>
    <mergeCell ref="A7:B7"/>
    <mergeCell ref="F13:H13"/>
    <mergeCell ref="A9:C9"/>
    <mergeCell ref="A10:I10"/>
    <mergeCell ref="A11:I11"/>
    <mergeCell ref="A12:D12"/>
    <mergeCell ref="F12:H12"/>
    <mergeCell ref="F5:I5"/>
    <mergeCell ref="F6:I6"/>
    <mergeCell ref="F14:H14"/>
    <mergeCell ref="A15:D15"/>
    <mergeCell ref="F15:H15"/>
    <mergeCell ref="A13:D13"/>
    <mergeCell ref="C7:D7"/>
    <mergeCell ref="F7:G7"/>
    <mergeCell ref="A8:C8"/>
    <mergeCell ref="E8:I9"/>
    <mergeCell ref="A16:I16"/>
    <mergeCell ref="A14:D14"/>
    <mergeCell ref="A41:H41"/>
    <mergeCell ref="A42:H42"/>
    <mergeCell ref="A22:H22"/>
    <mergeCell ref="D27:G27"/>
    <mergeCell ref="A39:I39"/>
    <mergeCell ref="A40:I40"/>
    <mergeCell ref="A24:H24"/>
    <mergeCell ref="A25:I25"/>
    <mergeCell ref="A56:I56"/>
    <mergeCell ref="A59:H59"/>
    <mergeCell ref="A60:H60"/>
    <mergeCell ref="A43:H43"/>
    <mergeCell ref="A44:H44"/>
    <mergeCell ref="A45:H45"/>
    <mergeCell ref="A50:I50"/>
    <mergeCell ref="A55:I55"/>
    <mergeCell ref="A46:I46"/>
    <mergeCell ref="A52:H52"/>
    <mergeCell ref="A82:I82"/>
    <mergeCell ref="A83:I83"/>
    <mergeCell ref="A84:D84"/>
    <mergeCell ref="F84:G84"/>
    <mergeCell ref="H84:I84"/>
    <mergeCell ref="A85:D85"/>
    <mergeCell ref="F85:G85"/>
    <mergeCell ref="H85:I85"/>
    <mergeCell ref="A86:D86"/>
    <mergeCell ref="F86:G86"/>
    <mergeCell ref="H86:I86"/>
    <mergeCell ref="A87:D87"/>
    <mergeCell ref="F87:G87"/>
    <mergeCell ref="H87:I87"/>
    <mergeCell ref="A88:D88"/>
    <mergeCell ref="F88:G88"/>
    <mergeCell ref="H88:I88"/>
    <mergeCell ref="F96:G96"/>
    <mergeCell ref="H96:I96"/>
    <mergeCell ref="A95:D95"/>
    <mergeCell ref="H95:I95"/>
    <mergeCell ref="A96:D96"/>
    <mergeCell ref="H89:I89"/>
    <mergeCell ref="A90:I90"/>
    <mergeCell ref="A91:I91"/>
    <mergeCell ref="F94:G94"/>
    <mergeCell ref="H94:I94"/>
    <mergeCell ref="A92:D92"/>
    <mergeCell ref="F92:G92"/>
    <mergeCell ref="H92:I92"/>
    <mergeCell ref="A93:D93"/>
    <mergeCell ref="A89:D89"/>
    <mergeCell ref="H97:I97"/>
    <mergeCell ref="A97:D97"/>
    <mergeCell ref="A118:I118"/>
    <mergeCell ref="A117:I117"/>
    <mergeCell ref="A108:I108"/>
    <mergeCell ref="A109:I109"/>
    <mergeCell ref="A101:H101"/>
    <mergeCell ref="A105:H105"/>
    <mergeCell ref="A106:H106"/>
    <mergeCell ref="A107:H107"/>
    <mergeCell ref="A149:C149"/>
    <mergeCell ref="E149:F149"/>
    <mergeCell ref="G149:I149"/>
    <mergeCell ref="E154:F154"/>
    <mergeCell ref="G154:I154"/>
    <mergeCell ref="A151:C151"/>
    <mergeCell ref="E151:F151"/>
    <mergeCell ref="G151:I151"/>
    <mergeCell ref="A152:C152"/>
    <mergeCell ref="E152:F152"/>
    <mergeCell ref="G152:I152"/>
    <mergeCell ref="A156:C156"/>
    <mergeCell ref="E156:F156"/>
    <mergeCell ref="G156:I156"/>
    <mergeCell ref="A153:C153"/>
    <mergeCell ref="E153:F153"/>
    <mergeCell ref="G153:I153"/>
    <mergeCell ref="A155:C155"/>
    <mergeCell ref="E155:F155"/>
    <mergeCell ref="G155:I155"/>
    <mergeCell ref="A154:C154"/>
    <mergeCell ref="A159:C159"/>
    <mergeCell ref="E159:F159"/>
    <mergeCell ref="G159:I159"/>
    <mergeCell ref="A157:C157"/>
    <mergeCell ref="E157:F157"/>
    <mergeCell ref="G157:I157"/>
    <mergeCell ref="A158:C158"/>
    <mergeCell ref="E158:F158"/>
    <mergeCell ref="G158:I158"/>
    <mergeCell ref="F89:G89"/>
    <mergeCell ref="A132:H132"/>
    <mergeCell ref="A131:I131"/>
    <mergeCell ref="A110:H110"/>
    <mergeCell ref="A111:H111"/>
    <mergeCell ref="F93:G93"/>
    <mergeCell ref="H93:I93"/>
    <mergeCell ref="A124:H124"/>
    <mergeCell ref="A98:I98"/>
    <mergeCell ref="F97:G97"/>
  </mergeCells>
  <printOptions horizontalCentered="1"/>
  <pageMargins left="1.7716535433070868" right="0.3937007874015748" top="0.7874015748031497" bottom="0.984251968503937" header="0.5118110236220472" footer="0.5118110236220472"/>
  <pageSetup horizontalDpi="300" verticalDpi="300" orientation="landscape" paperSize="9" scale="95" r:id="rId3"/>
  <rowBreaks count="3" manualBreakCount="3">
    <brk id="24" max="255" man="1"/>
    <brk id="145" max="255" man="1"/>
    <brk id="168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94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87" t="s">
        <v>81</v>
      </c>
      <c r="Q3" s="388"/>
      <c r="R3" s="385" t="str">
        <f>'[1]p1'!$H$4</f>
        <v>2008.2</v>
      </c>
      <c r="S3" s="386"/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3.5" thickBo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13.5" thickBot="1">
      <c r="A6" s="482" t="s">
        <v>71</v>
      </c>
      <c r="B6" s="482"/>
      <c r="C6" s="482"/>
      <c r="D6" s="482"/>
      <c r="E6" s="482"/>
      <c r="F6" s="482" t="s">
        <v>66</v>
      </c>
      <c r="G6" s="482"/>
      <c r="H6" s="482" t="s">
        <v>72</v>
      </c>
      <c r="I6" s="482"/>
      <c r="J6" s="482" t="s">
        <v>73</v>
      </c>
      <c r="K6" s="482"/>
      <c r="L6" s="11"/>
      <c r="M6" s="482" t="s">
        <v>140</v>
      </c>
      <c r="N6" s="482"/>
      <c r="O6" s="11"/>
      <c r="P6" s="11" t="s">
        <v>70</v>
      </c>
      <c r="Q6" s="11"/>
      <c r="R6" s="482" t="s">
        <v>21</v>
      </c>
      <c r="S6" s="482"/>
    </row>
    <row r="7" spans="1:19" s="2" customFormat="1" ht="13.5" customHeight="1">
      <c r="A7" s="483"/>
      <c r="B7" s="483"/>
      <c r="C7" s="483"/>
      <c r="D7" s="483"/>
      <c r="E7" s="483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</row>
    <row r="8" spans="1:19" s="34" customFormat="1" ht="11.25">
      <c r="A8" s="392" t="str">
        <f>T('[1]p4'!$C$13:$G$13)</f>
        <v>Angelo Roncalli Furtado de Holanda</v>
      </c>
      <c r="B8" s="378"/>
      <c r="C8" s="378"/>
      <c r="D8" s="378"/>
      <c r="E8" s="398"/>
      <c r="F8" s="477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</row>
    <row r="9" spans="1:19" s="2" customFormat="1" ht="13.5" customHeight="1">
      <c r="A9" s="411" t="str">
        <f>IF('[1]p4'!$A$69&lt;&gt;0,'[1]p4'!$A$69,"")</f>
        <v>Análise Real</v>
      </c>
      <c r="B9" s="411"/>
      <c r="C9" s="411"/>
      <c r="D9" s="411"/>
      <c r="E9" s="411"/>
      <c r="F9" s="479">
        <f>IF('[1]p4'!$F$69&lt;&gt;0,'[1]p4'!$F$69,"")</f>
        <v>60</v>
      </c>
      <c r="G9" s="479"/>
      <c r="H9" s="479">
        <f>IF('[1]p4'!$E$69&lt;&gt;0,'[1]p4'!$E$69,"")</f>
        <v>4</v>
      </c>
      <c r="I9" s="479"/>
      <c r="J9" s="479">
        <f>IF('[1]p4'!$I$69&lt;&gt;0,'[1]p4'!$I$69,"")</f>
        <v>9</v>
      </c>
      <c r="K9" s="479"/>
      <c r="L9" s="24"/>
      <c r="M9" s="479">
        <f>IF('[1]p4'!$K$69&lt;&gt;0,'[1]p4'!$K$69,"")</f>
        <v>3</v>
      </c>
      <c r="N9" s="479"/>
      <c r="O9" s="24"/>
      <c r="P9" s="24">
        <f>IF('[1]p4'!$L$69&lt;&gt;0,'[1]p4'!$L$69,"")</f>
        <v>2</v>
      </c>
      <c r="Q9" s="42"/>
      <c r="R9" s="479">
        <f>IF('[1]p4'!$J$69&lt;&gt;0,'[1]p4'!$J$69,"")</f>
        <v>4</v>
      </c>
      <c r="S9" s="479"/>
    </row>
    <row r="10" spans="1:19" s="2" customFormat="1" ht="13.5" customHeight="1">
      <c r="A10" s="483"/>
      <c r="B10" s="483"/>
      <c r="C10" s="483"/>
      <c r="D10" s="483"/>
      <c r="E10" s="483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</row>
    <row r="11" spans="1:19" s="34" customFormat="1" ht="11.25">
      <c r="A11" s="392" t="str">
        <f>T('[1]p6'!$C$13:$G$13)</f>
        <v>Antônio Pereira Brandão Júnior</v>
      </c>
      <c r="B11" s="378"/>
      <c r="C11" s="378"/>
      <c r="D11" s="378"/>
      <c r="E11" s="398"/>
      <c r="F11" s="477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</row>
    <row r="12" spans="1:19" s="2" customFormat="1" ht="13.5" customHeight="1">
      <c r="A12" s="411" t="str">
        <f>IF('[1]p6'!$A$69&lt;&gt;0,'[1]p6'!$A$69,"")</f>
        <v>Álgebra - T 01</v>
      </c>
      <c r="B12" s="411"/>
      <c r="C12" s="411"/>
      <c r="D12" s="411"/>
      <c r="E12" s="411"/>
      <c r="F12" s="479">
        <f>IF('[1]p6'!$F$69&lt;&gt;0,'[1]p6'!$F$69,"")</f>
        <v>60</v>
      </c>
      <c r="G12" s="479"/>
      <c r="H12" s="479">
        <f>IF('[1]p6'!$E$69&lt;&gt;0,'[1]p6'!$E$69,"")</f>
        <v>4</v>
      </c>
      <c r="I12" s="479"/>
      <c r="J12" s="479">
        <f>IF('[1]p6'!$I$69&lt;&gt;0,'[1]p6'!$I$69,"")</f>
        <v>5</v>
      </c>
      <c r="K12" s="479"/>
      <c r="L12" s="24"/>
      <c r="M12" s="479">
        <f>IF('[1]p6'!$K$69&lt;&gt;0,'[1]p6'!$K$69,"")</f>
        <v>1</v>
      </c>
      <c r="N12" s="479"/>
      <c r="O12" s="24"/>
      <c r="P12" s="24">
        <f>IF('[1]p6'!$L$69&lt;&gt;0,'[1]p6'!$L$69,"")</f>
        <v>2</v>
      </c>
      <c r="Q12" s="42"/>
      <c r="R12" s="479">
        <f>IF('[1]p6'!$J$69&lt;&gt;0,'[1]p6'!$J$69,"")</f>
        <v>2</v>
      </c>
      <c r="S12" s="479"/>
    </row>
    <row r="13" spans="1:19" s="2" customFormat="1" ht="13.5" customHeight="1">
      <c r="A13" s="411" t="str">
        <f>IF('[1]p6'!$A$70&lt;&gt;0,'[1]p6'!$A$70,"")</f>
        <v>Curso de Leitura - T 01</v>
      </c>
      <c r="B13" s="411"/>
      <c r="C13" s="411"/>
      <c r="D13" s="411"/>
      <c r="E13" s="411"/>
      <c r="F13" s="479">
        <f>IF('[1]p6'!$F$70&lt;&gt;0,'[1]p6'!$F$70,"")</f>
        <v>30</v>
      </c>
      <c r="G13" s="479"/>
      <c r="H13" s="479">
        <f>IF('[1]p6'!$E$70&lt;&gt;0,'[1]p6'!$E$70,"")</f>
        <v>2</v>
      </c>
      <c r="I13" s="479"/>
      <c r="J13" s="479">
        <f>IF('[1]p6'!$I$70&lt;&gt;0,'[1]p6'!$I$70,"")</f>
        <v>1</v>
      </c>
      <c r="K13" s="479"/>
      <c r="L13" s="24"/>
      <c r="M13" s="479">
        <f>IF('[1]p6'!$K$70&lt;&gt;0,'[1]p6'!$K$70,"")</f>
      </c>
      <c r="N13" s="479"/>
      <c r="O13" s="24"/>
      <c r="P13" s="24">
        <f>IF('[1]p6'!$L$70&lt;&gt;0,'[1]p6'!$L$70,"")</f>
      </c>
      <c r="Q13" s="42"/>
      <c r="R13" s="479">
        <f>IF('[1]p6'!$J$70&lt;&gt;0,'[1]p6'!$J$70,"")</f>
        <v>1</v>
      </c>
      <c r="S13" s="479"/>
    </row>
    <row r="14" spans="1:19" s="2" customFormat="1" ht="13.5" customHeight="1">
      <c r="A14" s="411" t="str">
        <f>IF('[1]p6'!$A$71&lt;&gt;0,'[1]p6'!$A$71,"")</f>
        <v>Representação de Grupo - T 01</v>
      </c>
      <c r="B14" s="411"/>
      <c r="C14" s="411"/>
      <c r="D14" s="411"/>
      <c r="E14" s="411"/>
      <c r="F14" s="479">
        <f>IF('[1]p6'!$F$71&lt;&gt;0,'[1]p6'!$F$71,"")</f>
        <v>60</v>
      </c>
      <c r="G14" s="479"/>
      <c r="H14" s="479">
        <f>IF('[1]p6'!$E$71&lt;&gt;0,'[1]p6'!$E$71,"")</f>
        <v>4</v>
      </c>
      <c r="I14" s="479"/>
      <c r="J14" s="479">
        <f>IF('[1]p6'!$I$71&lt;&gt;0,'[1]p6'!$I$71,"")</f>
        <v>2</v>
      </c>
      <c r="K14" s="479"/>
      <c r="L14" s="24"/>
      <c r="M14" s="479">
        <f>IF('[1]p6'!$K$71&lt;&gt;0,'[1]p6'!$K$71,"")</f>
      </c>
      <c r="N14" s="479"/>
      <c r="O14" s="24"/>
      <c r="P14" s="24">
        <f>IF('[1]p6'!$L$71&lt;&gt;0,'[1]p6'!$L$71,"")</f>
      </c>
      <c r="Q14" s="42"/>
      <c r="R14" s="479">
        <f>IF('[1]p6'!$J$71&lt;&gt;0,'[1]p6'!$J$71,"")</f>
        <v>2</v>
      </c>
      <c r="S14" s="479"/>
    </row>
    <row r="15" spans="1:19" s="2" customFormat="1" ht="13.5" customHeight="1">
      <c r="A15" s="411" t="str">
        <f>IF('[1]p6'!$A$72&lt;&gt;0,'[1]p6'!$A$72,"")</f>
        <v>Álgebra Linear (Verão 2009)</v>
      </c>
      <c r="B15" s="411"/>
      <c r="C15" s="411"/>
      <c r="D15" s="411"/>
      <c r="E15" s="411"/>
      <c r="F15" s="479">
        <f>IF('[1]p6'!$F$72&lt;&gt;0,'[1]p6'!$F$72,"")</f>
        <v>60</v>
      </c>
      <c r="G15" s="479"/>
      <c r="H15" s="479">
        <f>IF('[1]p6'!$E$72&lt;&gt;0,'[1]p6'!$E$72,"")</f>
        <v>4</v>
      </c>
      <c r="I15" s="479"/>
      <c r="J15" s="479">
        <f>IF('[1]p6'!$I$72&lt;&gt;0,'[1]p6'!$I$72,"")</f>
        <v>13</v>
      </c>
      <c r="K15" s="479"/>
      <c r="L15" s="24"/>
      <c r="M15" s="479">
        <f>IF('[1]p6'!$K$72&lt;&gt;0,'[1]p6'!$K$72,"")</f>
        <v>1</v>
      </c>
      <c r="N15" s="479"/>
      <c r="O15" s="24"/>
      <c r="P15" s="24">
        <f>IF('[1]p6'!$L$72&lt;&gt;0,'[1]p6'!$L$72,"")</f>
        <v>5</v>
      </c>
      <c r="Q15" s="42"/>
      <c r="R15" s="479">
        <f>IF('[1]p6'!$J$72&lt;&gt;0,'[1]p6'!$J$72,"")</f>
        <v>7</v>
      </c>
      <c r="S15" s="479"/>
    </row>
    <row r="16" spans="1:19" s="2" customFormat="1" ht="13.5" customHeight="1">
      <c r="A16" s="483"/>
      <c r="B16" s="483"/>
      <c r="C16" s="483"/>
      <c r="D16" s="483"/>
      <c r="E16" s="483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</row>
    <row r="17" spans="1:19" s="34" customFormat="1" ht="11.25">
      <c r="A17" s="392" t="str">
        <f>T('[1]p8'!$C$13:$G$13)</f>
        <v>Bráulio Maia Junior</v>
      </c>
      <c r="B17" s="378"/>
      <c r="C17" s="378"/>
      <c r="D17" s="378"/>
      <c r="E17" s="398"/>
      <c r="F17" s="477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8"/>
    </row>
    <row r="18" spans="1:19" s="2" customFormat="1" ht="13.5" customHeight="1">
      <c r="A18" s="411" t="str">
        <f>IF('[1]p8'!$A$69&lt;&gt;0,'[1]p8'!$A$69,"")</f>
        <v>Introd À Teoria dos Grafos</v>
      </c>
      <c r="B18" s="411"/>
      <c r="C18" s="411"/>
      <c r="D18" s="411"/>
      <c r="E18" s="411"/>
      <c r="F18" s="479">
        <f>IF('[1]p8'!$F$69&lt;&gt;0,'[1]p8'!$F$69,"")</f>
        <v>60</v>
      </c>
      <c r="G18" s="479"/>
      <c r="H18" s="479">
        <f>IF('[1]p8'!$E$69&lt;&gt;0,'[1]p8'!$E$69,"")</f>
        <v>4</v>
      </c>
      <c r="I18" s="479"/>
      <c r="J18" s="479">
        <f>IF('[1]p8'!$I$69&lt;&gt;0,'[1]p8'!$I$69,"")</f>
        <v>1</v>
      </c>
      <c r="K18" s="479"/>
      <c r="L18" s="24"/>
      <c r="M18" s="479">
        <f>IF('[1]p8'!$K$69&lt;&gt;0,'[1]p8'!$K$69,"")</f>
      </c>
      <c r="N18" s="479"/>
      <c r="O18" s="24"/>
      <c r="P18" s="24">
        <f>IF('[1]p8'!$L$69&lt;&gt;0,'[1]p8'!$L$69,"")</f>
      </c>
      <c r="Q18" s="42"/>
      <c r="R18" s="479">
        <f>IF('[1]p8'!$J$69&lt;&gt;0,'[1]p8'!$J$69,"")</f>
        <v>1</v>
      </c>
      <c r="S18" s="479"/>
    </row>
    <row r="19" spans="1:19" s="2" customFormat="1" ht="13.5" customHeight="1">
      <c r="A19" s="483"/>
      <c r="B19" s="483"/>
      <c r="C19" s="483"/>
      <c r="D19" s="483"/>
      <c r="E19" s="483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4"/>
      <c r="R19" s="484"/>
      <c r="S19" s="484"/>
    </row>
    <row r="20" spans="1:19" s="34" customFormat="1" ht="11.25">
      <c r="A20" s="392" t="str">
        <f>T('[1]p9'!$C$13:$G$13)</f>
        <v>Claudianor Oliveira Alves</v>
      </c>
      <c r="B20" s="378"/>
      <c r="C20" s="378"/>
      <c r="D20" s="378"/>
      <c r="E20" s="398"/>
      <c r="F20" s="477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</row>
    <row r="21" spans="1:19" s="2" customFormat="1" ht="13.5" customHeight="1">
      <c r="A21" s="411" t="str">
        <f>IF('[1]p9'!$A$69&lt;&gt;0,'[1]p9'!$A$69,"")</f>
        <v>Análise Funcional (Verão 2009)</v>
      </c>
      <c r="B21" s="411"/>
      <c r="C21" s="411"/>
      <c r="D21" s="411"/>
      <c r="E21" s="411"/>
      <c r="F21" s="479">
        <f>IF('[1]p9'!$F$69&lt;&gt;0,'[1]p9'!$F$69,"")</f>
        <v>60</v>
      </c>
      <c r="G21" s="479"/>
      <c r="H21" s="479">
        <f>IF('[1]p9'!$E$69&lt;&gt;0,'[1]p9'!$E$69,"")</f>
        <v>4</v>
      </c>
      <c r="I21" s="479"/>
      <c r="J21" s="479">
        <f>IF('[1]p9'!$I$69&lt;&gt;0,'[1]p9'!$I$69,"")</f>
        <v>7</v>
      </c>
      <c r="K21" s="479"/>
      <c r="L21" s="24"/>
      <c r="M21" s="479">
        <f>IF('[1]p9'!$K$69&lt;&gt;0,'[1]p9'!$K$69,"")</f>
      </c>
      <c r="N21" s="479"/>
      <c r="O21" s="24"/>
      <c r="P21" s="24">
        <f>IF('[1]p9'!$L$69&lt;&gt;0,'[1]p9'!$L$69,"")</f>
        <v>5</v>
      </c>
      <c r="Q21" s="42"/>
      <c r="R21" s="479">
        <f>IF('[1]p9'!$J$69&lt;&gt;0,'[1]p9'!$J$69,"")</f>
        <v>2</v>
      </c>
      <c r="S21" s="479"/>
    </row>
    <row r="22" spans="1:19" s="2" customFormat="1" ht="13.5" customHeight="1">
      <c r="A22" s="483"/>
      <c r="B22" s="483"/>
      <c r="C22" s="483"/>
      <c r="D22" s="483"/>
      <c r="E22" s="483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</row>
    <row r="23" spans="1:19" s="34" customFormat="1" ht="11.25">
      <c r="A23" s="392" t="str">
        <f>T('[1]p14'!$C$13:$G$13)</f>
        <v>Francisco Júlio Sobreira de A. Corrêa</v>
      </c>
      <c r="B23" s="378"/>
      <c r="C23" s="378"/>
      <c r="D23" s="378"/>
      <c r="E23" s="398"/>
      <c r="F23" s="477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</row>
    <row r="24" spans="1:19" s="2" customFormat="1" ht="13.5" customHeight="1">
      <c r="A24" s="411" t="str">
        <f>IF('[1]p14'!$A$69&lt;&gt;0,'[1]p14'!$A$69,"")</f>
        <v>Medida e Integração - T 01</v>
      </c>
      <c r="B24" s="411"/>
      <c r="C24" s="411"/>
      <c r="D24" s="411"/>
      <c r="E24" s="411"/>
      <c r="F24" s="479">
        <f>IF('[1]p14'!$F$69&lt;&gt;0,'[1]p14'!$F$69,"")</f>
        <v>60</v>
      </c>
      <c r="G24" s="479"/>
      <c r="H24" s="479">
        <f>IF('[1]p14'!$E$69&lt;&gt;0,'[1]p14'!$E$69,"")</f>
        <v>4</v>
      </c>
      <c r="I24" s="479"/>
      <c r="J24" s="480">
        <f>IF('[1]p14'!$I$69&lt;&gt;0,'[1]p14'!$I$69,"")</f>
        <v>8</v>
      </c>
      <c r="K24" s="481"/>
      <c r="L24" s="24"/>
      <c r="M24" s="479">
        <f>IF('[1]p14'!$K$69&lt;&gt;0,'[1]p14'!$K$69,"")</f>
        <v>1</v>
      </c>
      <c r="N24" s="479"/>
      <c r="O24" s="24"/>
      <c r="P24" s="24">
        <f>IF('[1]p14'!$L$69&lt;&gt;0,'[1]p14'!$L$69,"")</f>
      </c>
      <c r="Q24" s="42"/>
      <c r="R24" s="479">
        <f>IF('[1]p14'!$J$69&lt;&gt;0,'[1]p14'!$J$69,"")</f>
        <v>7</v>
      </c>
      <c r="S24" s="479"/>
    </row>
    <row r="25" spans="1:19" s="2" customFormat="1" ht="13.5" customHeight="1">
      <c r="A25" s="411" t="str">
        <f>IF('[1]p14'!$A$70&lt;&gt;0,'[1]p14'!$A$70,"")</f>
        <v>Tópicos Especiais de Análise - T 01</v>
      </c>
      <c r="B25" s="411"/>
      <c r="C25" s="411"/>
      <c r="D25" s="411"/>
      <c r="E25" s="411"/>
      <c r="F25" s="479">
        <f>IF('[1]p14'!$F$70&lt;&gt;0,'[1]p14'!$F$70,"")</f>
        <v>4</v>
      </c>
      <c r="G25" s="479"/>
      <c r="H25" s="479">
        <f>IF('[1]p14'!$E$70&lt;&gt;0,'[1]p14'!$E$70,"")</f>
        <v>4</v>
      </c>
      <c r="I25" s="479"/>
      <c r="J25" s="480">
        <f>IF('[1]p14'!$I$70&lt;&gt;0,'[1]p14'!$I$70,"")</f>
        <v>1</v>
      </c>
      <c r="K25" s="481"/>
      <c r="L25" s="24"/>
      <c r="M25" s="479">
        <f>IF('[1]p14'!$K$70&lt;&gt;0,'[1]p14'!$K$70,"")</f>
      </c>
      <c r="N25" s="479"/>
      <c r="O25" s="24"/>
      <c r="P25" s="24">
        <f>IF('[1]p14'!$L$70&lt;&gt;0,'[1]p14'!$L$70,"")</f>
      </c>
      <c r="Q25" s="42"/>
      <c r="R25" s="479">
        <f>IF('[1]p14'!$J$70&lt;&gt;0,'[1]p14'!$J$70,"")</f>
        <v>1</v>
      </c>
      <c r="S25" s="479"/>
    </row>
    <row r="26" spans="1:19" s="2" customFormat="1" ht="13.5" customHeight="1">
      <c r="A26" s="483"/>
      <c r="B26" s="483"/>
      <c r="C26" s="483"/>
      <c r="D26" s="483"/>
      <c r="E26" s="483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4"/>
      <c r="R26" s="484"/>
      <c r="S26" s="484"/>
    </row>
    <row r="27" spans="1:19" s="34" customFormat="1" ht="11.25">
      <c r="A27" s="392" t="str">
        <f>T('[1]p16'!$C$13:$G$13)</f>
        <v>Henrique Fernandes de Lima</v>
      </c>
      <c r="B27" s="378"/>
      <c r="C27" s="378"/>
      <c r="D27" s="378"/>
      <c r="E27" s="398"/>
      <c r="F27" s="477"/>
      <c r="G27" s="478"/>
      <c r="H27" s="478"/>
      <c r="I27" s="478"/>
      <c r="J27" s="478"/>
      <c r="K27" s="478"/>
      <c r="L27" s="478"/>
      <c r="M27" s="478"/>
      <c r="N27" s="478"/>
      <c r="O27" s="478"/>
      <c r="P27" s="478"/>
      <c r="Q27" s="478"/>
      <c r="R27" s="478"/>
      <c r="S27" s="478"/>
    </row>
    <row r="28" spans="1:19" s="2" customFormat="1" ht="13.5" customHeight="1">
      <c r="A28" s="411" t="str">
        <f>IF('[1]p16'!$A$69&lt;&gt;0,'[1]p16'!$A$69,"")</f>
        <v>Geometria Diferencial - T 01</v>
      </c>
      <c r="B28" s="411"/>
      <c r="C28" s="411"/>
      <c r="D28" s="411"/>
      <c r="E28" s="411"/>
      <c r="F28" s="479">
        <f>IF('[1]p16'!$F$69&lt;&gt;0,'[1]p16'!$F$69,"")</f>
        <v>60</v>
      </c>
      <c r="G28" s="479"/>
      <c r="H28" s="479">
        <f>IF('[1]p16'!$E$69&lt;&gt;0,'[1]p16'!$E$69,"")</f>
        <v>4</v>
      </c>
      <c r="I28" s="479"/>
      <c r="J28" s="479">
        <f>IF('[1]p16'!$I$69&lt;&gt;0,'[1]p16'!$I$69,"")</f>
        <v>11</v>
      </c>
      <c r="K28" s="479"/>
      <c r="L28" s="24"/>
      <c r="M28" s="479">
        <f>IF('[1]p16'!$K$69&lt;&gt;0,'[1]p16'!$K$69,"")</f>
        <v>2</v>
      </c>
      <c r="N28" s="479"/>
      <c r="O28" s="24"/>
      <c r="P28" s="24">
        <f>IF('[1]p16'!$L$69&lt;&gt;0,'[1]p16'!$L$69,"")</f>
      </c>
      <c r="Q28" s="42"/>
      <c r="R28" s="479">
        <f>IF('[1]p16'!$J$69&lt;&gt;0,'[1]p16'!$J$69,"")</f>
        <v>9</v>
      </c>
      <c r="S28" s="479"/>
    </row>
  </sheetData>
  <sheetProtection/>
  <mergeCells count="91">
    <mergeCell ref="A7:S7"/>
    <mergeCell ref="A16:S16"/>
    <mergeCell ref="A19:S19"/>
    <mergeCell ref="A22:S22"/>
    <mergeCell ref="F9:G9"/>
    <mergeCell ref="A13:E13"/>
    <mergeCell ref="F13:G13"/>
    <mergeCell ref="H13:I13"/>
    <mergeCell ref="A12:E12"/>
    <mergeCell ref="F12:G12"/>
    <mergeCell ref="R18:S18"/>
    <mergeCell ref="M21:N21"/>
    <mergeCell ref="R21:S21"/>
    <mergeCell ref="A21:E21"/>
    <mergeCell ref="F21:G21"/>
    <mergeCell ref="H21:I21"/>
    <mergeCell ref="H28:I28"/>
    <mergeCell ref="J28:K28"/>
    <mergeCell ref="M28:N28"/>
    <mergeCell ref="R28:S28"/>
    <mergeCell ref="A1:S1"/>
    <mergeCell ref="A2:S2"/>
    <mergeCell ref="R3:S3"/>
    <mergeCell ref="P3:Q3"/>
    <mergeCell ref="E3:O3"/>
    <mergeCell ref="H12:I12"/>
    <mergeCell ref="A10:S10"/>
    <mergeCell ref="A8:E8"/>
    <mergeCell ref="F8:S8"/>
    <mergeCell ref="J12:K12"/>
    <mergeCell ref="R12:S12"/>
    <mergeCell ref="A11:E11"/>
    <mergeCell ref="F11:S11"/>
    <mergeCell ref="H9:I9"/>
    <mergeCell ref="J9:K9"/>
    <mergeCell ref="M9:N9"/>
    <mergeCell ref="R9:S9"/>
    <mergeCell ref="A9:E9"/>
    <mergeCell ref="M12:N12"/>
    <mergeCell ref="J13:K13"/>
    <mergeCell ref="M13:N13"/>
    <mergeCell ref="A4:S5"/>
    <mergeCell ref="A6:E6"/>
    <mergeCell ref="F6:G6"/>
    <mergeCell ref="H6:I6"/>
    <mergeCell ref="J6:K6"/>
    <mergeCell ref="M6:N6"/>
    <mergeCell ref="R6:S6"/>
    <mergeCell ref="A20:E20"/>
    <mergeCell ref="F20:S20"/>
    <mergeCell ref="M15:N15"/>
    <mergeCell ref="R15:S15"/>
    <mergeCell ref="H15:I15"/>
    <mergeCell ref="J15:K15"/>
    <mergeCell ref="A17:E17"/>
    <mergeCell ref="H18:I18"/>
    <mergeCell ref="J18:K18"/>
    <mergeCell ref="M18:N18"/>
    <mergeCell ref="F15:G15"/>
    <mergeCell ref="R13:S13"/>
    <mergeCell ref="M14:N14"/>
    <mergeCell ref="R14:S14"/>
    <mergeCell ref="H14:I14"/>
    <mergeCell ref="J14:K14"/>
    <mergeCell ref="J21:K21"/>
    <mergeCell ref="A23:E23"/>
    <mergeCell ref="F23:S23"/>
    <mergeCell ref="A3:D3"/>
    <mergeCell ref="F17:S17"/>
    <mergeCell ref="A18:E18"/>
    <mergeCell ref="F18:G18"/>
    <mergeCell ref="A14:E14"/>
    <mergeCell ref="F14:G14"/>
    <mergeCell ref="A15:E15"/>
    <mergeCell ref="A28:E28"/>
    <mergeCell ref="F28:G28"/>
    <mergeCell ref="R24:S24"/>
    <mergeCell ref="M25:N25"/>
    <mergeCell ref="R25:S25"/>
    <mergeCell ref="J24:K24"/>
    <mergeCell ref="J25:K25"/>
    <mergeCell ref="M24:N24"/>
    <mergeCell ref="A24:E24"/>
    <mergeCell ref="F24:G24"/>
    <mergeCell ref="A27:E27"/>
    <mergeCell ref="F27:S27"/>
    <mergeCell ref="H24:I24"/>
    <mergeCell ref="A25:E25"/>
    <mergeCell ref="F25:G25"/>
    <mergeCell ref="H25:I25"/>
    <mergeCell ref="A26:S26"/>
  </mergeCells>
  <conditionalFormatting sqref="J12:K15 J28:K28 J18:K18 J21:K21 J9:K9 J24:K25">
    <cfRule type="cellIs" priority="1" dxfId="0" operator="notEqual" stopIfTrue="1">
      <formula>M9+P9+R9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E3" sqref="E3:O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9.8515625" style="0" customWidth="1"/>
    <col min="6" max="6" width="3.8515625" style="0" customWidth="1"/>
    <col min="7" max="7" width="5.8515625" style="0" customWidth="1"/>
    <col min="8" max="8" width="4.28125" style="0" customWidth="1"/>
    <col min="9" max="9" width="7.421875" style="0" customWidth="1"/>
    <col min="10" max="10" width="5.57421875" style="0" customWidth="1"/>
    <col min="11" max="11" width="6.421875" style="0" customWidth="1"/>
    <col min="12" max="12" width="4.28125" style="0" customWidth="1"/>
    <col min="13" max="13" width="5.8515625" style="0" customWidth="1"/>
    <col min="14" max="14" width="5.28125" style="0" customWidth="1"/>
    <col min="15" max="15" width="5.57421875" style="0" customWidth="1"/>
    <col min="16" max="16" width="10.421875" style="0" customWidth="1"/>
    <col min="17" max="17" width="4.140625" style="0" customWidth="1"/>
    <col min="18" max="18" width="6.8515625" style="0" customWidth="1"/>
    <col min="19" max="19" width="5.42187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69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87" t="s">
        <v>81</v>
      </c>
      <c r="Q3" s="388"/>
      <c r="R3" s="385" t="str">
        <f>'[1]p1'!$H$4</f>
        <v>2008.2</v>
      </c>
      <c r="S3" s="386"/>
    </row>
    <row r="4" spans="1:19" s="8" customFormat="1" ht="13.5" thickBo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ht="13.5" thickBot="1">
      <c r="A5" s="482" t="s">
        <v>71</v>
      </c>
      <c r="B5" s="482"/>
      <c r="C5" s="482"/>
      <c r="D5" s="482"/>
      <c r="E5" s="482"/>
      <c r="F5" s="482" t="s">
        <v>66</v>
      </c>
      <c r="G5" s="482"/>
      <c r="H5" s="482" t="s">
        <v>72</v>
      </c>
      <c r="I5" s="482"/>
      <c r="J5" s="482" t="s">
        <v>73</v>
      </c>
      <c r="K5" s="482"/>
      <c r="L5" s="11"/>
      <c r="M5" s="482" t="s">
        <v>140</v>
      </c>
      <c r="N5" s="482"/>
      <c r="O5" s="11"/>
      <c r="P5" s="11" t="s">
        <v>70</v>
      </c>
      <c r="Q5" s="11"/>
      <c r="R5" s="482" t="s">
        <v>21</v>
      </c>
      <c r="S5" s="482"/>
    </row>
    <row r="6" spans="1:19" s="34" customFormat="1" ht="11.25">
      <c r="A6" s="392" t="str">
        <f>T('[1]p1'!$C$13:$G$13)</f>
        <v>Alciônio Saldanha de Oliveira</v>
      </c>
      <c r="B6" s="378"/>
      <c r="C6" s="378"/>
      <c r="D6" s="378"/>
      <c r="E6" s="398"/>
      <c r="F6" s="477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</row>
    <row r="7" spans="1:19" s="2" customFormat="1" ht="13.5" customHeight="1">
      <c r="A7" s="411" t="str">
        <f>IF('[1]p1'!$A$57&lt;&gt;0,'[1]p1'!$A$57,"")</f>
        <v>Cálculo Diferencial e Integral II - T 02</v>
      </c>
      <c r="B7" s="411"/>
      <c r="C7" s="411"/>
      <c r="D7" s="411"/>
      <c r="E7" s="411"/>
      <c r="F7" s="479">
        <f>IF('[1]p1'!$F$57&lt;&gt;0,'[1]p1'!$F$57,"")</f>
        <v>60</v>
      </c>
      <c r="G7" s="479"/>
      <c r="H7" s="479">
        <f>IF('[1]p1'!$E$57&lt;&gt;0,'[1]p1'!$E$57,"")</f>
        <v>4</v>
      </c>
      <c r="I7" s="479"/>
      <c r="J7" s="479">
        <f>IF('[1]p1'!$I$57&lt;&gt;0,'[1]p1'!$I$57,"")</f>
        <v>60</v>
      </c>
      <c r="K7" s="479"/>
      <c r="L7" s="24"/>
      <c r="M7" s="479">
        <f>IF('[1]p1'!$K$57&lt;&gt;0,'[1]p1'!$K$57,"")</f>
        <v>1</v>
      </c>
      <c r="N7" s="479"/>
      <c r="O7" s="24"/>
      <c r="P7" s="24">
        <f>IF('[1]p1'!$L$57&lt;&gt;0,'[1]p1'!$L$57,"")</f>
        <v>7</v>
      </c>
      <c r="Q7" s="42"/>
      <c r="R7" s="479">
        <f>IF('[1]p1'!$J$57&lt;&gt;0,'[1]p1'!$J$57,"")</f>
        <v>52</v>
      </c>
      <c r="S7" s="479"/>
    </row>
    <row r="8" spans="1:19" s="2" customFormat="1" ht="13.5" customHeight="1">
      <c r="A8" s="411" t="str">
        <f>IF('[1]p1'!$A$58&lt;&gt;0,'[1]p1'!$A$58,"")</f>
        <v>Equações Diferenciais Lineares - T 01</v>
      </c>
      <c r="B8" s="411"/>
      <c r="C8" s="411"/>
      <c r="D8" s="411"/>
      <c r="E8" s="411"/>
      <c r="F8" s="479">
        <f>IF('[1]p1'!$F$58&lt;&gt;0,'[1]p1'!$F$58,"")</f>
        <v>60</v>
      </c>
      <c r="G8" s="479"/>
      <c r="H8" s="479">
        <f>IF('[1]p1'!$E$58&lt;&gt;0,'[1]p1'!$E$58,"")</f>
        <v>4</v>
      </c>
      <c r="I8" s="479"/>
      <c r="J8" s="479">
        <f>IF('[1]p1'!$I$58&lt;&gt;0,'[1]p1'!$I$58,"")</f>
        <v>62</v>
      </c>
      <c r="K8" s="479"/>
      <c r="L8" s="24"/>
      <c r="M8" s="479">
        <f>IF('[1]p1'!$K$58&lt;&gt;0,'[1]p1'!$K$58,"")</f>
        <v>11</v>
      </c>
      <c r="N8" s="479"/>
      <c r="O8" s="24"/>
      <c r="P8" s="24">
        <f>IF('[1]p1'!$L$58&lt;&gt;0,'[1]p1'!$L$58,"")</f>
        <v>11</v>
      </c>
      <c r="Q8" s="42"/>
      <c r="R8" s="479">
        <f>IF('[1]p1'!$J$58&lt;&gt;0,'[1]p1'!$J$58,"")</f>
        <v>40</v>
      </c>
      <c r="S8" s="479"/>
    </row>
    <row r="9" spans="1:19" s="2" customFormat="1" ht="13.5" customHeight="1">
      <c r="A9" s="411" t="str">
        <f>IF('[1]p1'!$A$59&lt;&gt;0,'[1]p1'!$A$59,"")</f>
        <v>Equações Diferenciais Lineares - T 02</v>
      </c>
      <c r="B9" s="411"/>
      <c r="C9" s="411"/>
      <c r="D9" s="411"/>
      <c r="E9" s="411"/>
      <c r="F9" s="479">
        <f>IF('[1]p1'!$F$59&lt;&gt;0,'[1]p1'!$F$59,"")</f>
        <v>60</v>
      </c>
      <c r="G9" s="479"/>
      <c r="H9" s="479">
        <f>IF('[1]p1'!$E$59&lt;&gt;0,'[1]p1'!$E$59,"")</f>
        <v>4</v>
      </c>
      <c r="I9" s="479"/>
      <c r="J9" s="479">
        <f>IF('[1]p1'!$I$59&lt;&gt;0,'[1]p1'!$I$59,"")</f>
        <v>60</v>
      </c>
      <c r="K9" s="479"/>
      <c r="L9" s="24"/>
      <c r="M9" s="479">
        <f>IF('[1]p1'!$K$59&lt;&gt;0,'[1]p1'!$K$59,"")</f>
        <v>11</v>
      </c>
      <c r="N9" s="479"/>
      <c r="O9" s="24"/>
      <c r="P9" s="24">
        <f>IF('[1]p1'!$L$59&lt;&gt;0,'[1]p1'!$L$59,"")</f>
        <v>4</v>
      </c>
      <c r="Q9" s="42"/>
      <c r="R9" s="479">
        <f>IF('[1]p1'!$J$59&lt;&gt;0,'[1]p1'!$J$59,"")</f>
        <v>45</v>
      </c>
      <c r="S9" s="479"/>
    </row>
    <row r="10" spans="1:19" s="34" customFormat="1" ht="11.25">
      <c r="A10" s="392" t="str">
        <f>T('[1]p3'!$C$13:$G$13)</f>
        <v>Amauri Araújo Cruz</v>
      </c>
      <c r="B10" s="378"/>
      <c r="C10" s="378"/>
      <c r="D10" s="378"/>
      <c r="E10" s="398"/>
      <c r="F10" s="477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</row>
    <row r="11" spans="1:19" s="2" customFormat="1" ht="13.5" customHeight="1">
      <c r="A11" s="411" t="str">
        <f>IF('[1]p3'!$A$57&lt;&gt;0,'[1]p3'!$A$57,"")</f>
        <v>Álgebra Vetorial e Geometria Analítica - T 03</v>
      </c>
      <c r="B11" s="411"/>
      <c r="C11" s="411"/>
      <c r="D11" s="411"/>
      <c r="E11" s="411"/>
      <c r="F11" s="479">
        <f>IF('[1]p3'!$F$57&lt;&gt;0,'[1]p3'!$F$57,"")</f>
        <v>60</v>
      </c>
      <c r="G11" s="479"/>
      <c r="H11" s="479">
        <f>IF('[1]p3'!$E$57&lt;&gt;0,'[1]p3'!$E$57,"")</f>
        <v>4</v>
      </c>
      <c r="I11" s="479"/>
      <c r="J11" s="479">
        <f>IF('[1]p3'!$I$57&lt;&gt;0,'[1]p3'!$I$57,"")</f>
        <v>60</v>
      </c>
      <c r="K11" s="479"/>
      <c r="L11" s="24"/>
      <c r="M11" s="479">
        <f>IF('[1]p3'!$K$57&lt;&gt;0,'[1]p3'!$K$57,"")</f>
        <v>15</v>
      </c>
      <c r="N11" s="479"/>
      <c r="O11" s="24"/>
      <c r="P11" s="24">
        <f>IF('[1]p3'!$L$57&lt;&gt;0,'[1]p3'!$L$57,"")</f>
        <v>18</v>
      </c>
      <c r="Q11" s="42"/>
      <c r="R11" s="479">
        <f>IF('[1]p3'!$J$57&lt;&gt;0,'[1]p3'!$J$57,"")</f>
        <v>27</v>
      </c>
      <c r="S11" s="479"/>
    </row>
    <row r="12" spans="1:19" s="2" customFormat="1" ht="13.5" customHeight="1">
      <c r="A12" s="411" t="str">
        <f>IF('[1]p3'!$A$58&lt;&gt;0,'[1]p3'!$A$58,"")</f>
        <v>Álgebra Vetorial e Geometria Analítica - T 08</v>
      </c>
      <c r="B12" s="411"/>
      <c r="C12" s="411"/>
      <c r="D12" s="411"/>
      <c r="E12" s="411"/>
      <c r="F12" s="479">
        <f>IF('[1]p3'!$F$58&lt;&gt;0,'[1]p3'!$F$58,"")</f>
        <v>60</v>
      </c>
      <c r="G12" s="479"/>
      <c r="H12" s="479">
        <f>IF('[1]p3'!$E$58&lt;&gt;0,'[1]p3'!$E$58,"")</f>
        <v>4</v>
      </c>
      <c r="I12" s="479"/>
      <c r="J12" s="479">
        <f>IF('[1]p3'!$I$58&lt;&gt;0,'[1]p3'!$I$58,"")</f>
        <v>12</v>
      </c>
      <c r="K12" s="479"/>
      <c r="L12" s="24"/>
      <c r="M12" s="479">
        <f>IF('[1]p3'!$K$58&lt;&gt;0,'[1]p3'!$K$58,"")</f>
        <v>2</v>
      </c>
      <c r="N12" s="479"/>
      <c r="O12" s="24"/>
      <c r="P12" s="24">
        <f>IF('[1]p3'!$L$58&lt;&gt;0,'[1]p3'!$L$58,"")</f>
        <v>2</v>
      </c>
      <c r="Q12" s="42"/>
      <c r="R12" s="479">
        <f>IF('[1]p3'!$J$58&lt;&gt;0,'[1]p3'!$J$58,"")</f>
        <v>8</v>
      </c>
      <c r="S12" s="479"/>
    </row>
    <row r="13" spans="1:19" s="2" customFormat="1" ht="13.5" customHeight="1">
      <c r="A13" s="411" t="str">
        <f>IF('[1]p3'!$A$59&lt;&gt;0,'[1]p3'!$A$59,"")</f>
        <v>Cálculo Diferencial e Integral III - T 01</v>
      </c>
      <c r="B13" s="411"/>
      <c r="C13" s="411"/>
      <c r="D13" s="411"/>
      <c r="E13" s="411"/>
      <c r="F13" s="479">
        <f>IF('[1]p3'!$F$59&lt;&gt;0,'[1]p3'!$F$59,"")</f>
        <v>90</v>
      </c>
      <c r="G13" s="479"/>
      <c r="H13" s="479">
        <f>IF('[1]p3'!$E$59&lt;&gt;0,'[1]p3'!$E$59,"")</f>
        <v>6</v>
      </c>
      <c r="I13" s="479"/>
      <c r="J13" s="479">
        <f>IF('[1]p3'!$I$59&lt;&gt;0,'[1]p3'!$I$59,"")</f>
        <v>60</v>
      </c>
      <c r="K13" s="479"/>
      <c r="L13" s="24"/>
      <c r="M13" s="479">
        <f>IF('[1]p3'!$K$59&lt;&gt;0,'[1]p3'!$K$59,"")</f>
        <v>5</v>
      </c>
      <c r="N13" s="479"/>
      <c r="O13" s="24"/>
      <c r="P13" s="24">
        <f>IF('[1]p3'!$L$59&lt;&gt;0,'[1]p3'!$L$59,"")</f>
        <v>5</v>
      </c>
      <c r="Q13" s="42"/>
      <c r="R13" s="479">
        <f>IF('[1]p3'!$J$59&lt;&gt;0,'[1]p3'!$J$59,"")</f>
        <v>50</v>
      </c>
      <c r="S13" s="479"/>
    </row>
    <row r="14" spans="1:19" s="34" customFormat="1" ht="11.25">
      <c r="A14" s="392" t="str">
        <f>T('[1]p4'!$C$13:$G$13)</f>
        <v>Angelo Roncalli Furtado de Holanda</v>
      </c>
      <c r="B14" s="378"/>
      <c r="C14" s="378"/>
      <c r="D14" s="378"/>
      <c r="E14" s="398"/>
      <c r="F14" s="477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</row>
    <row r="15" spans="1:19" s="2" customFormat="1" ht="13.5" customHeight="1">
      <c r="A15" s="411" t="str">
        <f>IF('[1]p4'!$A$57&lt;&gt;0,'[1]p4'!$A$57,"")</f>
        <v>Cálculo Diferencial e Integral I - T 05</v>
      </c>
      <c r="B15" s="411"/>
      <c r="C15" s="411"/>
      <c r="D15" s="411"/>
      <c r="E15" s="411"/>
      <c r="F15" s="479">
        <f>IF('[1]p4'!$F$57&lt;&gt;0,'[1]p4'!$F$57,"")</f>
        <v>90</v>
      </c>
      <c r="G15" s="479"/>
      <c r="H15" s="479">
        <f>IF('[1]p4'!$E$57&lt;&gt;0,'[1]p4'!$E$57,"")</f>
        <v>6</v>
      </c>
      <c r="I15" s="479"/>
      <c r="J15" s="479">
        <f>IF('[1]p4'!$I$57&lt;&gt;0,'[1]p4'!$I$57,"")</f>
        <v>58</v>
      </c>
      <c r="K15" s="479"/>
      <c r="L15" s="24"/>
      <c r="M15" s="479">
        <f>IF('[1]p4'!$K$57&lt;&gt;0,'[1]p4'!$K$57,"")</f>
        <v>3</v>
      </c>
      <c r="N15" s="479"/>
      <c r="O15" s="24"/>
      <c r="P15" s="24">
        <f>IF('[1]p4'!$L$57&lt;&gt;0,'[1]p4'!$L$57,"")</f>
        <v>26</v>
      </c>
      <c r="Q15" s="42"/>
      <c r="R15" s="479">
        <f>IF('[1]p4'!$J$57&lt;&gt;0,'[1]p4'!$J$57,"")</f>
        <v>29</v>
      </c>
      <c r="S15" s="479"/>
    </row>
    <row r="16" spans="1:19" s="34" customFormat="1" ht="11.25">
      <c r="A16" s="392" t="str">
        <f>T('[1]p5'!$C$13:$G$13)</f>
        <v>Antônio José da Silva</v>
      </c>
      <c r="B16" s="378"/>
      <c r="C16" s="378"/>
      <c r="D16" s="378"/>
      <c r="E16" s="398"/>
      <c r="F16" s="477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</row>
    <row r="17" spans="1:19" s="2" customFormat="1" ht="13.5" customHeight="1">
      <c r="A17" s="411" t="str">
        <f>IF('[1]p5'!$A$57&lt;&gt;0,'[1]p5'!$A$57,"")</f>
        <v>Inferência Estatística - T 01</v>
      </c>
      <c r="B17" s="411"/>
      <c r="C17" s="411"/>
      <c r="D17" s="411"/>
      <c r="E17" s="411"/>
      <c r="F17" s="479">
        <f>IF('[1]p5'!$F$57&lt;&gt;0,'[1]p5'!$F$57,"")</f>
        <v>60</v>
      </c>
      <c r="G17" s="479"/>
      <c r="H17" s="479">
        <f>IF('[1]p5'!$E$57&lt;&gt;0,'[1]p5'!$E$57,"")</f>
        <v>4</v>
      </c>
      <c r="I17" s="479"/>
      <c r="J17" s="479">
        <f>IF('[1]p5'!$I$57&lt;&gt;0,'[1]p5'!$I$57,"")</f>
        <v>33</v>
      </c>
      <c r="K17" s="479"/>
      <c r="L17" s="24"/>
      <c r="M17" s="479">
        <f>IF('[1]p5'!$K$57&lt;&gt;0,'[1]p5'!$K$57,"")</f>
        <v>7</v>
      </c>
      <c r="N17" s="479"/>
      <c r="O17" s="24"/>
      <c r="P17" s="24">
        <f>IF('[1]p5'!$L$57&lt;&gt;0,'[1]p5'!$L$57,"")</f>
        <v>2</v>
      </c>
      <c r="Q17" s="42"/>
      <c r="R17" s="479">
        <f>IF('[1]p5'!$J$57&lt;&gt;0,'[1]p5'!$J$57,"")</f>
        <v>24</v>
      </c>
      <c r="S17" s="479"/>
    </row>
    <row r="18" spans="1:19" s="2" customFormat="1" ht="13.5" customHeight="1">
      <c r="A18" s="411" t="str">
        <f>IF('[1]p5'!$A$58&lt;&gt;0,'[1]p5'!$A$58,"")</f>
        <v>Inferência Estatística - T 02</v>
      </c>
      <c r="B18" s="411"/>
      <c r="C18" s="411"/>
      <c r="D18" s="411"/>
      <c r="E18" s="411"/>
      <c r="F18" s="479">
        <f>IF('[1]p5'!$F$58&lt;&gt;0,'[1]p5'!$F$58,"")</f>
        <v>60</v>
      </c>
      <c r="G18" s="479"/>
      <c r="H18" s="479">
        <f>IF('[1]p5'!$E$58&lt;&gt;0,'[1]p5'!$E$58,"")</f>
        <v>4</v>
      </c>
      <c r="I18" s="479"/>
      <c r="J18" s="479">
        <f>IF('[1]p5'!$I$58&lt;&gt;0,'[1]p5'!$I$58,"")</f>
        <v>34</v>
      </c>
      <c r="K18" s="479"/>
      <c r="L18" s="24"/>
      <c r="M18" s="479">
        <f>IF('[1]p5'!$K$58&lt;&gt;0,'[1]p5'!$K$58,"")</f>
        <v>7</v>
      </c>
      <c r="N18" s="479"/>
      <c r="O18" s="24"/>
      <c r="P18" s="24">
        <f>IF('[1]p5'!$L$58&lt;&gt;0,'[1]p5'!$L$58,"")</f>
        <v>2</v>
      </c>
      <c r="Q18" s="42"/>
      <c r="R18" s="479">
        <f>IF('[1]p5'!$J$58&lt;&gt;0,'[1]p5'!$J$58,"")</f>
        <v>25</v>
      </c>
      <c r="S18" s="479"/>
    </row>
    <row r="19" spans="1:19" s="34" customFormat="1" ht="11.25">
      <c r="A19" s="392" t="str">
        <f>T('[1]p6'!$C$13:$G$13)</f>
        <v>Antônio Pereira Brandão Júnior</v>
      </c>
      <c r="B19" s="378"/>
      <c r="C19" s="378"/>
      <c r="D19" s="378"/>
      <c r="E19" s="398"/>
      <c r="F19" s="477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  <c r="S19" s="478"/>
    </row>
    <row r="20" spans="1:19" s="2" customFormat="1" ht="13.5" customHeight="1">
      <c r="A20" s="411" t="str">
        <f>IF('[1]p6'!$A$57&lt;&gt;0,'[1]p6'!$A$57,"")</f>
        <v>Álgebra II - T 01</v>
      </c>
      <c r="B20" s="411"/>
      <c r="C20" s="411"/>
      <c r="D20" s="411"/>
      <c r="E20" s="411"/>
      <c r="F20" s="479">
        <f>IF('[1]p6'!$F$57&lt;&gt;0,'[1]p6'!$F$57,"")</f>
        <v>60</v>
      </c>
      <c r="G20" s="479"/>
      <c r="H20" s="479">
        <f>IF('[1]p6'!$E$57&lt;&gt;0,'[1]p6'!$E$57,"")</f>
        <v>4</v>
      </c>
      <c r="I20" s="479"/>
      <c r="J20" s="479">
        <f>IF('[1]p6'!$I$57&lt;&gt;0,'[1]p6'!$I$57,"")</f>
        <v>10</v>
      </c>
      <c r="K20" s="479"/>
      <c r="L20" s="24"/>
      <c r="M20" s="479">
        <f>IF('[1]p6'!$K$57&lt;&gt;0,'[1]p6'!$K$57,"")</f>
        <v>4</v>
      </c>
      <c r="N20" s="479"/>
      <c r="O20" s="24"/>
      <c r="P20" s="24">
        <f>IF('[1]p6'!$L$57&lt;&gt;0,'[1]p6'!$L$57,"")</f>
      </c>
      <c r="Q20" s="42"/>
      <c r="R20" s="479">
        <f>IF('[1]p6'!$J$57&lt;&gt;0,'[1]p6'!$J$57,"")</f>
        <v>6</v>
      </c>
      <c r="S20" s="479"/>
    </row>
    <row r="21" spans="1:19" s="34" customFormat="1" ht="11.25">
      <c r="A21" s="392" t="str">
        <f>T('[1]p7'!$C$13:$G$13)</f>
        <v>Aparecido Jesuino de Souza</v>
      </c>
      <c r="B21" s="378"/>
      <c r="C21" s="378"/>
      <c r="D21" s="378"/>
      <c r="E21" s="398"/>
      <c r="F21" s="477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8"/>
      <c r="S21" s="478"/>
    </row>
    <row r="22" spans="1:19" s="2" customFormat="1" ht="13.5" customHeight="1">
      <c r="A22" s="411" t="str">
        <f>IF('[1]p7'!$A$57&lt;&gt;0,'[1]p7'!$A$57,"")</f>
        <v>Cálculo II</v>
      </c>
      <c r="B22" s="411"/>
      <c r="C22" s="411"/>
      <c r="D22" s="411"/>
      <c r="E22" s="411"/>
      <c r="F22" s="479">
        <f>IF('[1]p7'!$F$57&lt;&gt;0,'[1]p7'!$F$57,"")</f>
        <v>60</v>
      </c>
      <c r="G22" s="479"/>
      <c r="H22" s="479">
        <f>IF('[1]p7'!$E$57&lt;&gt;0,'[1]p7'!$E$57,"")</f>
        <v>4</v>
      </c>
      <c r="I22" s="479"/>
      <c r="J22" s="479">
        <f>IF('[1]p7'!$I$57&lt;&gt;0,'[1]p7'!$I$57,"")</f>
        <v>58</v>
      </c>
      <c r="K22" s="479"/>
      <c r="L22" s="24"/>
      <c r="M22" s="479">
        <f>IF('[1]p7'!$K$57&lt;&gt;0,'[1]p7'!$K$57,"")</f>
        <v>12</v>
      </c>
      <c r="N22" s="479"/>
      <c r="O22" s="24"/>
      <c r="P22" s="24">
        <f>IF('[1]p7'!$L$57&lt;&gt;0,'[1]p7'!$L$57,"")</f>
        <v>30</v>
      </c>
      <c r="Q22" s="42"/>
      <c r="R22" s="479">
        <f>IF('[1]p7'!$J$57&lt;&gt;0,'[1]p7'!$J$57,"")</f>
        <v>16</v>
      </c>
      <c r="S22" s="479"/>
    </row>
    <row r="23" spans="1:19" s="2" customFormat="1" ht="13.5" customHeight="1">
      <c r="A23" s="411" t="str">
        <f>IF('[1]p7'!$A$58&lt;&gt;0,'[1]p7'!$A$58,"")</f>
        <v>TE-EDPs Apl a Simulação de Reser. Petrolíferos</v>
      </c>
      <c r="B23" s="411"/>
      <c r="C23" s="411"/>
      <c r="D23" s="411"/>
      <c r="E23" s="411"/>
      <c r="F23" s="479">
        <f>IF('[1]p7'!$F$58&lt;&gt;0,'[1]p7'!$F$58,"")</f>
        <v>60</v>
      </c>
      <c r="G23" s="479"/>
      <c r="H23" s="479">
        <f>IF('[1]p7'!$E$58&lt;&gt;0,'[1]p7'!$E$58,"")</f>
        <v>4</v>
      </c>
      <c r="I23" s="479"/>
      <c r="J23" s="479">
        <f>IF('[1]p7'!$I$58&lt;&gt;0,'[1]p7'!$I$58,"")</f>
        <v>1</v>
      </c>
      <c r="K23" s="479"/>
      <c r="L23" s="24"/>
      <c r="M23" s="479">
        <f>IF('[1]p7'!$K$58&lt;&gt;0,'[1]p7'!$K$58,"")</f>
      </c>
      <c r="N23" s="479"/>
      <c r="O23" s="24"/>
      <c r="P23" s="24">
        <f>IF('[1]p7'!$L$58&lt;&gt;0,'[1]p7'!$L$58,"")</f>
      </c>
      <c r="Q23" s="42"/>
      <c r="R23" s="479">
        <f>IF('[1]p7'!$J$58&lt;&gt;0,'[1]p7'!$J$58,"")</f>
        <v>1</v>
      </c>
      <c r="S23" s="479"/>
    </row>
    <row r="24" spans="1:19" s="34" customFormat="1" ht="11.25">
      <c r="A24" s="392" t="str">
        <f>T('[1]p8'!$C$13:$G$13)</f>
        <v>Bráulio Maia Junior</v>
      </c>
      <c r="B24" s="378"/>
      <c r="C24" s="378"/>
      <c r="D24" s="378"/>
      <c r="E24" s="398"/>
      <c r="F24" s="477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  <c r="S24" s="478"/>
    </row>
    <row r="25" spans="1:19" s="2" customFormat="1" ht="13.5" customHeight="1">
      <c r="A25" s="411" t="str">
        <f>IF('[1]p8'!$A$57&lt;&gt;0,'[1]p8'!$A$57,"")</f>
        <v>Álgebra I</v>
      </c>
      <c r="B25" s="411"/>
      <c r="C25" s="411"/>
      <c r="D25" s="411"/>
      <c r="E25" s="411"/>
      <c r="F25" s="479">
        <f>IF('[1]p8'!$F$57&lt;&gt;0,'[1]p8'!$F$57,"")</f>
        <v>60</v>
      </c>
      <c r="G25" s="479"/>
      <c r="H25" s="479">
        <f>IF('[1]p8'!$E$57&lt;&gt;0,'[1]p8'!$E$57,"")</f>
        <v>4</v>
      </c>
      <c r="I25" s="479"/>
      <c r="J25" s="479">
        <f>IF('[1]p8'!$I$57&lt;&gt;0,'[1]p8'!$I$57,"")</f>
        <v>11</v>
      </c>
      <c r="K25" s="479"/>
      <c r="L25" s="24"/>
      <c r="M25" s="479">
        <f>IF('[1]p8'!$K$57&lt;&gt;0,'[1]p8'!$K$57,"")</f>
        <v>2</v>
      </c>
      <c r="N25" s="479"/>
      <c r="O25" s="24"/>
      <c r="P25" s="24">
        <f>IF('[1]p8'!$L$57&lt;&gt;0,'[1]p8'!$L$57,"")</f>
        <v>1</v>
      </c>
      <c r="Q25" s="42"/>
      <c r="R25" s="479">
        <f>IF('[1]p8'!$J$57&lt;&gt;0,'[1]p8'!$J$57,"")</f>
        <v>8</v>
      </c>
      <c r="S25" s="479"/>
    </row>
    <row r="26" spans="1:19" s="34" customFormat="1" ht="11.25">
      <c r="A26" s="392" t="str">
        <f>T('[1]p10'!$C$13:$G$13)</f>
        <v>Daniel Cordeiro de Morais Filho</v>
      </c>
      <c r="B26" s="378"/>
      <c r="C26" s="378"/>
      <c r="D26" s="378"/>
      <c r="E26" s="398"/>
      <c r="F26" s="477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</row>
    <row r="27" spans="1:19" s="2" customFormat="1" ht="13.5" customHeight="1">
      <c r="A27" s="411" t="str">
        <f>IF('[1]p10'!$A$57&lt;&gt;0,'[1]p10'!$A$57,"")</f>
        <v>Análise I - T 01</v>
      </c>
      <c r="B27" s="411"/>
      <c r="C27" s="411"/>
      <c r="D27" s="411"/>
      <c r="E27" s="411"/>
      <c r="F27" s="479">
        <f>IF('[1]p10'!$F$57&lt;&gt;0,'[1]p10'!$F$57,"")</f>
        <v>30</v>
      </c>
      <c r="G27" s="479"/>
      <c r="H27" s="479">
        <f>IF('[1]p10'!$E$57&lt;&gt;0,'[1]p10'!$E$57,"")</f>
        <v>4</v>
      </c>
      <c r="I27" s="479"/>
      <c r="J27" s="479">
        <f>IF('[1]p10'!$I$57&lt;&gt;0,'[1]p10'!$I$57,"")</f>
        <v>12</v>
      </c>
      <c r="K27" s="479"/>
      <c r="L27" s="24"/>
      <c r="M27" s="479">
        <f>IF('[1]p10'!$K$57&lt;&gt;0,'[1]p10'!$K$57,"")</f>
        <v>2</v>
      </c>
      <c r="N27" s="479"/>
      <c r="O27" s="24"/>
      <c r="P27" s="24">
        <f>IF('[1]p10'!$L$57&lt;&gt;0,'[1]p10'!$L$57,"")</f>
        <v>6</v>
      </c>
      <c r="Q27" s="42"/>
      <c r="R27" s="479">
        <f>IF('[1]p10'!$J$57&lt;&gt;0,'[1]p10'!$J$57,"")</f>
        <v>4</v>
      </c>
      <c r="S27" s="479"/>
    </row>
    <row r="28" spans="1:19" s="2" customFormat="1" ht="13.5" customHeight="1">
      <c r="A28" s="411" t="str">
        <f>IF('[1]p10'!$A$58&lt;&gt;0,'[1]p10'!$A$58,"")</f>
        <v>Topologia dos Espaços Métricos - T 01</v>
      </c>
      <c r="B28" s="411"/>
      <c r="C28" s="411"/>
      <c r="D28" s="411"/>
      <c r="E28" s="411"/>
      <c r="F28" s="479">
        <f>IF('[1]p10'!$F$58&lt;&gt;0,'[1]p10'!$F$58,"")</f>
        <v>30</v>
      </c>
      <c r="G28" s="479"/>
      <c r="H28" s="479">
        <f>IF('[1]p10'!$E$58&lt;&gt;0,'[1]p10'!$E$58,"")</f>
        <v>4</v>
      </c>
      <c r="I28" s="479"/>
      <c r="J28" s="479">
        <f>IF('[1]p10'!$I$58&lt;&gt;0,'[1]p10'!$I$58,"")</f>
        <v>5</v>
      </c>
      <c r="K28" s="479"/>
      <c r="L28" s="24"/>
      <c r="M28" s="479">
        <f>IF('[1]p10'!$K$58&lt;&gt;0,'[1]p10'!$K$58,"")</f>
      </c>
      <c r="N28" s="479"/>
      <c r="O28" s="24"/>
      <c r="P28" s="24">
        <f>IF('[1]p10'!$L$58&lt;&gt;0,'[1]p10'!$L$58,"")</f>
        <v>2</v>
      </c>
      <c r="Q28" s="42"/>
      <c r="R28" s="479">
        <f>IF('[1]p10'!$J$58&lt;&gt;0,'[1]p10'!$J$58,"")</f>
        <v>3</v>
      </c>
      <c r="S28" s="479"/>
    </row>
    <row r="29" spans="1:19" s="34" customFormat="1" ht="11.25">
      <c r="A29" s="392" t="str">
        <f>T('[1]p12'!$C$13:$G$13)</f>
        <v>Florence Ayres Campello de Oliveira</v>
      </c>
      <c r="B29" s="378"/>
      <c r="C29" s="378"/>
      <c r="D29" s="378"/>
      <c r="E29" s="398"/>
      <c r="F29" s="477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</row>
    <row r="30" spans="1:19" s="2" customFormat="1" ht="13.5" customHeight="1">
      <c r="A30" s="411" t="str">
        <f>IF('[1]p12'!$A$57&lt;&gt;0,'[1]p12'!$A$57,"")</f>
        <v>Álgebra Vetorial e Geometria Analítica - T 02</v>
      </c>
      <c r="B30" s="411"/>
      <c r="C30" s="411"/>
      <c r="D30" s="411"/>
      <c r="E30" s="411"/>
      <c r="F30" s="479">
        <f>IF('[1]p12'!$F$57&lt;&gt;0,'[1]p12'!$F$57,"")</f>
        <v>60</v>
      </c>
      <c r="G30" s="479"/>
      <c r="H30" s="479">
        <f>IF('[1]p12'!$E$57&lt;&gt;0,'[1]p12'!$E$57,"")</f>
        <v>4</v>
      </c>
      <c r="I30" s="479"/>
      <c r="J30" s="479">
        <f>IF('[1]p12'!$I$57&lt;&gt;0,'[1]p12'!$I$57,"")</f>
        <v>61</v>
      </c>
      <c r="K30" s="479"/>
      <c r="L30" s="24"/>
      <c r="M30" s="479">
        <f>IF('[1]p12'!$K$57&lt;&gt;0,'[1]p12'!$K$57,"")</f>
        <v>16</v>
      </c>
      <c r="N30" s="479"/>
      <c r="O30" s="24"/>
      <c r="P30" s="24">
        <f>IF('[1]p12'!$L$57&lt;&gt;0,'[1]p12'!$L$57,"")</f>
        <v>20</v>
      </c>
      <c r="Q30" s="42"/>
      <c r="R30" s="479">
        <f>IF('[1]p12'!$J$57&lt;&gt;0,'[1]p12'!$J$57,"")</f>
        <v>25</v>
      </c>
      <c r="S30" s="479"/>
    </row>
    <row r="31" spans="1:19" s="2" customFormat="1" ht="13.5" customHeight="1">
      <c r="A31" s="411" t="str">
        <f>IF('[1]p12'!$A$58&lt;&gt;0,'[1]p12'!$A$58,"")</f>
        <v>Álgebra Vetorial e Geometria Analítica - T 06</v>
      </c>
      <c r="B31" s="411"/>
      <c r="C31" s="411"/>
      <c r="D31" s="411"/>
      <c r="E31" s="411"/>
      <c r="F31" s="479">
        <f>IF('[1]p12'!$F$58&lt;&gt;0,'[1]p12'!$F$58,"")</f>
        <v>60</v>
      </c>
      <c r="G31" s="479"/>
      <c r="H31" s="479">
        <f>IF('[1]p12'!$E$58&lt;&gt;0,'[1]p12'!$E$58,"")</f>
        <v>4</v>
      </c>
      <c r="I31" s="479"/>
      <c r="J31" s="479">
        <f>IF('[1]p12'!$I$58&lt;&gt;0,'[1]p12'!$I$58,"")</f>
        <v>47</v>
      </c>
      <c r="K31" s="479"/>
      <c r="L31" s="24"/>
      <c r="M31" s="479">
        <f>IF('[1]p12'!$K$58&lt;&gt;0,'[1]p12'!$K$58,"")</f>
        <v>17</v>
      </c>
      <c r="N31" s="479"/>
      <c r="O31" s="24"/>
      <c r="P31" s="24">
        <f>IF('[1]p12'!$L$58&lt;&gt;0,'[1]p12'!$L$58,"")</f>
        <v>8</v>
      </c>
      <c r="Q31" s="42"/>
      <c r="R31" s="479">
        <f>IF('[1]p12'!$J$58&lt;&gt;0,'[1]p12'!$J$58,"")</f>
        <v>22</v>
      </c>
      <c r="S31" s="479"/>
    </row>
    <row r="32" spans="1:19" s="2" customFormat="1" ht="13.5" customHeight="1">
      <c r="A32" s="411" t="str">
        <f>IF('[1]p12'!$A$59&lt;&gt;0,'[1]p12'!$A$59,"")</f>
        <v>Tópicos Especiais de Geometria - T 01</v>
      </c>
      <c r="B32" s="411"/>
      <c r="C32" s="411"/>
      <c r="D32" s="411"/>
      <c r="E32" s="411"/>
      <c r="F32" s="479">
        <f>IF('[1]p12'!$F$59&lt;&gt;0,'[1]p12'!$F$59,"")</f>
        <v>60</v>
      </c>
      <c r="G32" s="479"/>
      <c r="H32" s="479">
        <f>IF('[1]p12'!$E$59&lt;&gt;0,'[1]p12'!$E$59,"")</f>
        <v>4</v>
      </c>
      <c r="I32" s="479"/>
      <c r="J32" s="479">
        <f>IF('[1]p12'!$I$59&lt;&gt;0,'[1]p12'!$I$59,"")</f>
        <v>9</v>
      </c>
      <c r="K32" s="479"/>
      <c r="L32" s="24"/>
      <c r="M32" s="479">
        <f>IF('[1]p12'!$K$59&lt;&gt;0,'[1]p12'!$K$59,"")</f>
        <v>2</v>
      </c>
      <c r="N32" s="479"/>
      <c r="O32" s="24"/>
      <c r="P32" s="24">
        <f>IF('[1]p12'!$L$59&lt;&gt;0,'[1]p12'!$L$59,"")</f>
      </c>
      <c r="Q32" s="42"/>
      <c r="R32" s="479">
        <f>IF('[1]p12'!$J$59&lt;&gt;0,'[1]p12'!$J$59,"")</f>
        <v>7</v>
      </c>
      <c r="S32" s="479"/>
    </row>
    <row r="33" spans="1:19" s="34" customFormat="1" ht="11.25">
      <c r="A33" s="392" t="str">
        <f>T('[1]p13'!$C$13:$G$13)</f>
        <v>Francisco Antônio Morais de Souza</v>
      </c>
      <c r="B33" s="378"/>
      <c r="C33" s="378"/>
      <c r="D33" s="378"/>
      <c r="E33" s="398"/>
      <c r="F33" s="477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</row>
    <row r="34" spans="1:19" s="2" customFormat="1" ht="13.5" customHeight="1">
      <c r="A34" s="411" t="str">
        <f>IF('[1]p13'!$A$57&lt;&gt;0,'[1]p13'!$A$57,"")</f>
        <v>Métodos Estatístico - T 01</v>
      </c>
      <c r="B34" s="411"/>
      <c r="C34" s="411"/>
      <c r="D34" s="411"/>
      <c r="E34" s="411"/>
      <c r="F34" s="479">
        <f>IF('[1]p13'!$F$57&lt;&gt;0,'[1]p13'!$F$57,"")</f>
        <v>60</v>
      </c>
      <c r="G34" s="479"/>
      <c r="H34" s="479">
        <f>IF('[1]p13'!$E$57&lt;&gt;0,'[1]p13'!$E$57,"")</f>
        <v>4</v>
      </c>
      <c r="I34" s="479"/>
      <c r="J34" s="479">
        <f>IF('[1]p13'!$I$57&lt;&gt;0,'[1]p13'!$I$57,"")</f>
        <v>25</v>
      </c>
      <c r="K34" s="479"/>
      <c r="L34" s="24"/>
      <c r="M34" s="479">
        <f>IF('[1]p13'!$K$57&lt;&gt;0,'[1]p13'!$K$57,"")</f>
        <v>1</v>
      </c>
      <c r="N34" s="479"/>
      <c r="O34" s="24"/>
      <c r="P34" s="24">
        <f>IF('[1]p13'!$L$57&lt;&gt;0,'[1]p13'!$L$57,"")</f>
        <v>4</v>
      </c>
      <c r="Q34" s="42"/>
      <c r="R34" s="479">
        <f>IF('[1]p13'!$J$57&lt;&gt;0,'[1]p13'!$J$57,"")</f>
        <v>20</v>
      </c>
      <c r="S34" s="479"/>
    </row>
    <row r="35" spans="1:19" s="2" customFormat="1" ht="13.5" customHeight="1">
      <c r="A35" s="411" t="str">
        <f>IF('[1]p13'!$A$58&lt;&gt;0,'[1]p13'!$A$58,"")</f>
        <v>TE(Métodos est. aplic. à eng. de petróleo) T 01</v>
      </c>
      <c r="B35" s="411"/>
      <c r="C35" s="411"/>
      <c r="D35" s="411"/>
      <c r="E35" s="411"/>
      <c r="F35" s="479">
        <f>IF('[1]p13'!$F$58&lt;&gt;0,'[1]p13'!$F$58,"")</f>
      </c>
      <c r="G35" s="479"/>
      <c r="H35" s="479">
        <f>IF('[1]p13'!$E$58&lt;&gt;0,'[1]p13'!$E$58,"")</f>
      </c>
      <c r="I35" s="479"/>
      <c r="J35" s="479">
        <f>IF('[1]p13'!$I$58&lt;&gt;0,'[1]p13'!$I$58,"")</f>
        <v>8</v>
      </c>
      <c r="K35" s="479"/>
      <c r="L35" s="24"/>
      <c r="M35" s="479">
        <f>IF('[1]p13'!$K$58&lt;&gt;0,'[1]p13'!$K$58,"")</f>
        <v>1</v>
      </c>
      <c r="N35" s="479"/>
      <c r="O35" s="24"/>
      <c r="P35" s="24">
        <f>IF('[1]p13'!$L$58&lt;&gt;0,'[1]p13'!$L$58,"")</f>
      </c>
      <c r="Q35" s="42"/>
      <c r="R35" s="479">
        <f>IF('[1]p13'!$J$58&lt;&gt;0,'[1]p13'!$J$58,"")</f>
        <v>7</v>
      </c>
      <c r="S35" s="479"/>
    </row>
    <row r="36" spans="1:19" s="2" customFormat="1" ht="13.5" customHeight="1">
      <c r="A36" s="411" t="str">
        <f>IF('[1]p13'!$A$59&lt;&gt;0,'[1]p13'!$A$59,"")</f>
        <v>TE(Métodos estatísticos) - T 01</v>
      </c>
      <c r="B36" s="411"/>
      <c r="C36" s="411"/>
      <c r="D36" s="411"/>
      <c r="E36" s="411"/>
      <c r="F36" s="479">
        <f>IF('[1]p13'!$F$59&lt;&gt;0,'[1]p13'!$F$59,"")</f>
        <v>60</v>
      </c>
      <c r="G36" s="479"/>
      <c r="H36" s="479">
        <f>IF('[1]p13'!$E$59&lt;&gt;0,'[1]p13'!$E$59,"")</f>
        <v>4</v>
      </c>
      <c r="I36" s="479"/>
      <c r="J36" s="479">
        <f>IF('[1]p13'!$I$59&lt;&gt;0,'[1]p13'!$I$59,"")</f>
        <v>3</v>
      </c>
      <c r="K36" s="479"/>
      <c r="L36" s="24"/>
      <c r="M36" s="479">
        <f>IF('[1]p13'!$K$59&lt;&gt;0,'[1]p13'!$K$59,"")</f>
      </c>
      <c r="N36" s="479"/>
      <c r="O36" s="24"/>
      <c r="P36" s="24">
        <f>IF('[1]p13'!$L$59&lt;&gt;0,'[1]p13'!$L$59,"")</f>
      </c>
      <c r="Q36" s="42"/>
      <c r="R36" s="479">
        <f>IF('[1]p13'!$J$59&lt;&gt;0,'[1]p13'!$J$59,"")</f>
        <v>3</v>
      </c>
      <c r="S36" s="479"/>
    </row>
    <row r="37" spans="1:19" s="34" customFormat="1" ht="11.25">
      <c r="A37" s="372" t="str">
        <f>T('[1]p14'!$C$13:$G$13)</f>
        <v>Francisco Júlio Sobreira de A. Corrêa</v>
      </c>
      <c r="B37" s="373"/>
      <c r="C37" s="373"/>
      <c r="D37" s="373"/>
      <c r="E37" s="377"/>
      <c r="F37" s="477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</row>
    <row r="38" spans="1:19" s="2" customFormat="1" ht="13.5" customHeight="1">
      <c r="A38" s="411" t="str">
        <f>IF('[1]p14'!$A$57&lt;&gt;0,'[1]p14'!$A$57,"")</f>
        <v>Análise III - T 01</v>
      </c>
      <c r="B38" s="411"/>
      <c r="C38" s="411"/>
      <c r="D38" s="411"/>
      <c r="E38" s="411"/>
      <c r="F38" s="479">
        <f>IF('[1]p14'!$F$57&lt;&gt;0,'[1]p14'!$F$57,"")</f>
        <v>60</v>
      </c>
      <c r="G38" s="479"/>
      <c r="H38" s="479">
        <f>IF('[1]p14'!$E$57&lt;&gt;0,'[1]p14'!$E$57,"")</f>
        <v>4</v>
      </c>
      <c r="I38" s="479"/>
      <c r="J38" s="479">
        <f>IF('[1]p14'!$I$57&lt;&gt;0,'[1]p14'!$I$57,"")</f>
        <v>7</v>
      </c>
      <c r="K38" s="479"/>
      <c r="L38" s="24"/>
      <c r="M38" s="479">
        <f>IF('[1]p14'!$K$57&lt;&gt;0,'[1]p14'!$K$57,"")</f>
      </c>
      <c r="N38" s="479"/>
      <c r="O38" s="24"/>
      <c r="P38" s="24">
        <f>IF('[1]p14'!$L$57&lt;&gt;0,'[1]p14'!$L$57,"")</f>
        <v>2</v>
      </c>
      <c r="Q38" s="42"/>
      <c r="R38" s="479">
        <f>IF('[1]p14'!$J$57&lt;&gt;0,'[1]p14'!$J$57,"")</f>
        <v>5</v>
      </c>
      <c r="S38" s="479"/>
    </row>
    <row r="39" spans="1:19" s="34" customFormat="1" ht="11.25">
      <c r="A39" s="392" t="str">
        <f>T('[1]p15'!$C$13:$G$13)</f>
        <v>Gilberto da Silva Matos</v>
      </c>
      <c r="B39" s="378"/>
      <c r="C39" s="378"/>
      <c r="D39" s="378"/>
      <c r="E39" s="398"/>
      <c r="F39" s="477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</row>
    <row r="40" spans="1:19" s="2" customFormat="1" ht="13.5" customHeight="1">
      <c r="A40" s="411" t="str">
        <f>IF('[1]p15'!$A$57&lt;&gt;0,'[1]p15'!$A$57,"")</f>
        <v>Métodos Quantitativos III - T 01</v>
      </c>
      <c r="B40" s="411"/>
      <c r="C40" s="411"/>
      <c r="D40" s="411"/>
      <c r="E40" s="411"/>
      <c r="F40" s="479">
        <f>IF('[1]p15'!$F$57&lt;&gt;0,'[1]p15'!$F$57,"")</f>
        <v>60</v>
      </c>
      <c r="G40" s="479"/>
      <c r="H40" s="479">
        <f>IF('[1]p15'!$E$57&lt;&gt;0,'[1]p15'!$E$57,"")</f>
        <v>4</v>
      </c>
      <c r="I40" s="479"/>
      <c r="J40" s="479">
        <f>IF('[1]p15'!$I$57&lt;&gt;0,'[1]p15'!$I$57,"")</f>
        <v>23</v>
      </c>
      <c r="K40" s="479"/>
      <c r="L40" s="24"/>
      <c r="M40" s="479">
        <f>IF('[1]p15'!$K$57&lt;&gt;0,'[1]p15'!$K$57,"")</f>
        <v>5</v>
      </c>
      <c r="N40" s="479"/>
      <c r="O40" s="24"/>
      <c r="P40" s="24">
        <f>IF('[1]p15'!$L$57&lt;&gt;0,'[1]p15'!$L$57,"")</f>
        <v>3</v>
      </c>
      <c r="Q40" s="42"/>
      <c r="R40" s="479">
        <f>IF('[1]p15'!$J$57&lt;&gt;0,'[1]p15'!$J$57,"")</f>
        <v>15</v>
      </c>
      <c r="S40" s="479"/>
    </row>
    <row r="41" spans="1:19" s="2" customFormat="1" ht="13.5" customHeight="1">
      <c r="A41" s="411" t="str">
        <f>IF('[1]p15'!$A$58&lt;&gt;0,'[1]p15'!$A$58,"")</f>
        <v>Probabilidade e Estatística(Comp. e Elétr.) T 02</v>
      </c>
      <c r="B41" s="411"/>
      <c r="C41" s="411"/>
      <c r="D41" s="411"/>
      <c r="E41" s="411"/>
      <c r="F41" s="479">
        <f>IF('[1]p15'!$F$58&lt;&gt;0,'[1]p15'!$F$58,"")</f>
        <v>60</v>
      </c>
      <c r="G41" s="479"/>
      <c r="H41" s="479">
        <f>IF('[1]p15'!$E$58&lt;&gt;0,'[1]p15'!$E$58,"")</f>
        <v>4</v>
      </c>
      <c r="I41" s="479"/>
      <c r="J41" s="479">
        <f>IF('[1]p15'!$I$58&lt;&gt;0,'[1]p15'!$I$58,"")</f>
        <v>59</v>
      </c>
      <c r="K41" s="479"/>
      <c r="L41" s="24"/>
      <c r="M41" s="479">
        <f>IF('[1]p15'!$K$58&lt;&gt;0,'[1]p15'!$K$58,"")</f>
        <v>8</v>
      </c>
      <c r="N41" s="479"/>
      <c r="O41" s="24"/>
      <c r="P41" s="24">
        <f>IF('[1]p15'!$L$58&lt;&gt;0,'[1]p15'!$L$58,"")</f>
        <v>21</v>
      </c>
      <c r="Q41" s="42"/>
      <c r="R41" s="479">
        <f>IF('[1]p15'!$J$58&lt;&gt;0,'[1]p15'!$J$58,"")</f>
        <v>30</v>
      </c>
      <c r="S41" s="479"/>
    </row>
    <row r="42" spans="1:19" s="34" customFormat="1" ht="11.25">
      <c r="A42" s="392" t="str">
        <f>T('[1]p16'!$C$13:$G$13)</f>
        <v>Henrique Fernandes de Lima</v>
      </c>
      <c r="B42" s="378"/>
      <c r="C42" s="378"/>
      <c r="D42" s="378"/>
      <c r="E42" s="398"/>
      <c r="F42" s="477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</row>
    <row r="43" spans="1:19" s="2" customFormat="1" ht="13.5" customHeight="1">
      <c r="A43" s="411" t="str">
        <f>IF('[1]p16'!$A$57&lt;&gt;0,'[1]p16'!$A$57,"")</f>
        <v>Introdução à Geometria Diferencial - T 01</v>
      </c>
      <c r="B43" s="411"/>
      <c r="C43" s="411"/>
      <c r="D43" s="411"/>
      <c r="E43" s="411"/>
      <c r="F43" s="479">
        <f>IF('[1]p16'!$F$57&lt;&gt;0,'[1]p16'!$F$57,"")</f>
        <v>60</v>
      </c>
      <c r="G43" s="479"/>
      <c r="H43" s="479">
        <f>IF('[1]p16'!$E$57&lt;&gt;0,'[1]p16'!$E$57,"")</f>
        <v>4</v>
      </c>
      <c r="I43" s="479"/>
      <c r="J43" s="479">
        <f>IF('[1]p16'!$I$57&lt;&gt;0,'[1]p16'!$I$57,"")</f>
        <v>7</v>
      </c>
      <c r="K43" s="479"/>
      <c r="L43" s="24"/>
      <c r="M43" s="479">
        <f>IF('[1]p16'!$K$57&lt;&gt;0,'[1]p16'!$K$57,"")</f>
        <v>4</v>
      </c>
      <c r="N43" s="479"/>
      <c r="O43" s="24"/>
      <c r="P43" s="24">
        <f>IF('[1]p16'!$L$57&lt;&gt;0,'[1]p16'!$L$57,"")</f>
        <v>1</v>
      </c>
      <c r="Q43" s="42"/>
      <c r="R43" s="479">
        <f>IF('[1]p16'!$J$57&lt;&gt;0,'[1]p16'!$J$57,"")</f>
        <v>2</v>
      </c>
      <c r="S43" s="479"/>
    </row>
    <row r="44" spans="1:19" s="2" customFormat="1" ht="13.5" customHeight="1">
      <c r="A44" s="411" t="str">
        <f>IF('[1]p16'!$A$58&lt;&gt;0,'[1]p16'!$A$58,"")</f>
        <v>Introdução à Análise Real (Verão/2009)</v>
      </c>
      <c r="B44" s="411"/>
      <c r="C44" s="411"/>
      <c r="D44" s="411"/>
      <c r="E44" s="411"/>
      <c r="F44" s="479">
        <f>IF('[1]p16'!$F$58&lt;&gt;0,'[1]p16'!$F$58,"")</f>
        <v>22</v>
      </c>
      <c r="G44" s="479"/>
      <c r="H44" s="479">
        <f>IF('[1]p16'!$E$58&lt;&gt;0,'[1]p16'!$E$58,"")</f>
        <v>1.5</v>
      </c>
      <c r="I44" s="479"/>
      <c r="J44" s="479">
        <f>IF('[1]p16'!$I$58&lt;&gt;0,'[1]p16'!$I$58,"")</f>
        <v>48</v>
      </c>
      <c r="K44" s="479"/>
      <c r="L44" s="24"/>
      <c r="M44" s="479">
        <f>IF('[1]p16'!$K$58&lt;&gt;0,'[1]p16'!$K$58,"")</f>
        <v>22</v>
      </c>
      <c r="N44" s="479"/>
      <c r="O44" s="24"/>
      <c r="P44" s="24">
        <f>IF('[1]p16'!$L$58&lt;&gt;0,'[1]p16'!$L$58,"")</f>
        <v>8</v>
      </c>
      <c r="Q44" s="42"/>
      <c r="R44" s="479">
        <f>IF('[1]p16'!$J$58&lt;&gt;0,'[1]p16'!$J$58,"")</f>
        <v>18</v>
      </c>
      <c r="S44" s="479"/>
    </row>
    <row r="45" spans="1:19" s="34" customFormat="1" ht="11.25">
      <c r="A45" s="392" t="str">
        <f>T('[1]p17'!$C$13:$G$13)</f>
        <v>Izabel Maria Barbosa de Albuquerque</v>
      </c>
      <c r="B45" s="378"/>
      <c r="C45" s="378"/>
      <c r="D45" s="378"/>
      <c r="E45" s="398"/>
      <c r="F45" s="477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</row>
    <row r="46" spans="1:19" s="2" customFormat="1" ht="13.5" customHeight="1">
      <c r="A46" s="411" t="str">
        <f>IF('[1]p17'!$A$57&lt;&gt;0,'[1]p17'!$A$57,"")</f>
        <v>Prática p/ o Ensino da Matemática I - T 01</v>
      </c>
      <c r="B46" s="411"/>
      <c r="C46" s="411"/>
      <c r="D46" s="411"/>
      <c r="E46" s="411"/>
      <c r="F46" s="479">
        <f>IF('[1]p17'!$F$57&lt;&gt;0,'[1]p17'!$F$57,"")</f>
        <v>90</v>
      </c>
      <c r="G46" s="479"/>
      <c r="H46" s="479">
        <f>IF('[1]p17'!$E$57&lt;&gt;0,'[1]p17'!$E$57,"")</f>
        <v>4</v>
      </c>
      <c r="I46" s="479"/>
      <c r="J46" s="479">
        <f>IF('[1]p17'!$I$57&lt;&gt;0,'[1]p17'!$I$57,"")</f>
        <v>12</v>
      </c>
      <c r="K46" s="479"/>
      <c r="L46" s="24"/>
      <c r="M46" s="479">
        <f>IF('[1]p17'!$K$57&lt;&gt;0,'[1]p17'!$K$57,"")</f>
      </c>
      <c r="N46" s="479"/>
      <c r="O46" s="24"/>
      <c r="P46" s="24">
        <f>IF('[1]p17'!$L$57&lt;&gt;0,'[1]p17'!$L$57,"")</f>
      </c>
      <c r="Q46" s="42"/>
      <c r="R46" s="479">
        <f>IF('[1]p17'!$J$57&lt;&gt;0,'[1]p17'!$J$57,"")</f>
        <v>12</v>
      </c>
      <c r="S46" s="479"/>
    </row>
    <row r="47" spans="1:19" s="2" customFormat="1" ht="13.5" customHeight="1">
      <c r="A47" s="411" t="str">
        <f>IF('[1]p17'!$A$58&lt;&gt;0,'[1]p17'!$A$58,"")</f>
        <v>Prática p/ o Ensino da Matemática II - T 01</v>
      </c>
      <c r="B47" s="411"/>
      <c r="C47" s="411"/>
      <c r="D47" s="411"/>
      <c r="E47" s="411"/>
      <c r="F47" s="479">
        <f>IF('[1]p17'!$F$58&lt;&gt;0,'[1]p17'!$F$58,"")</f>
        <v>90</v>
      </c>
      <c r="G47" s="479"/>
      <c r="H47" s="479">
        <f>IF('[1]p17'!$E$58&lt;&gt;0,'[1]p17'!$E$58,"")</f>
        <v>4</v>
      </c>
      <c r="I47" s="479"/>
      <c r="J47" s="479">
        <f>IF('[1]p17'!$I$58&lt;&gt;0,'[1]p17'!$I$58,"")</f>
        <v>6</v>
      </c>
      <c r="K47" s="479"/>
      <c r="L47" s="24"/>
      <c r="M47" s="479">
        <f>IF('[1]p17'!$K$58&lt;&gt;0,'[1]p17'!$K$58,"")</f>
      </c>
      <c r="N47" s="479"/>
      <c r="O47" s="24"/>
      <c r="P47" s="24">
        <f>IF('[1]p17'!$L$58&lt;&gt;0,'[1]p17'!$L$58,"")</f>
      </c>
      <c r="Q47" s="42"/>
      <c r="R47" s="479">
        <f>IF('[1]p17'!$J$58&lt;&gt;0,'[1]p17'!$J$58,"")</f>
        <v>6</v>
      </c>
      <c r="S47" s="479"/>
    </row>
    <row r="48" spans="1:19" s="34" customFormat="1" ht="11.25">
      <c r="A48" s="392" t="str">
        <f>T('[1]p18'!$C$13:$G$13)</f>
        <v>Jaime Alves Barbosa Sobrinho</v>
      </c>
      <c r="B48" s="378"/>
      <c r="C48" s="378"/>
      <c r="D48" s="378"/>
      <c r="E48" s="398"/>
      <c r="F48" s="477"/>
      <c r="G48" s="478"/>
      <c r="H48" s="478"/>
      <c r="I48" s="478"/>
      <c r="J48" s="478"/>
      <c r="K48" s="478"/>
      <c r="L48" s="478"/>
      <c r="M48" s="478"/>
      <c r="N48" s="478"/>
      <c r="O48" s="478"/>
      <c r="P48" s="478"/>
      <c r="Q48" s="478"/>
      <c r="R48" s="478"/>
      <c r="S48" s="478"/>
    </row>
    <row r="49" spans="1:19" s="2" customFormat="1" ht="13.5" customHeight="1">
      <c r="A49" s="411" t="str">
        <f>IF('[1]p18'!$A$57&lt;&gt;0,'[1]p18'!$A$57,"")</f>
        <v>Equações Diferenciais Lineares - T 04</v>
      </c>
      <c r="B49" s="411"/>
      <c r="C49" s="411"/>
      <c r="D49" s="411"/>
      <c r="E49" s="411"/>
      <c r="F49" s="479">
        <f>IF('[1]p18'!$F$57&lt;&gt;0,'[1]p18'!$F$57,"")</f>
        <v>60</v>
      </c>
      <c r="G49" s="479"/>
      <c r="H49" s="479">
        <f>IF('[1]p18'!$E$57&lt;&gt;0,'[1]p18'!$E$57,"")</f>
        <v>4</v>
      </c>
      <c r="I49" s="479"/>
      <c r="J49" s="479">
        <f>IF('[1]p18'!$I$57&lt;&gt;0,'[1]p18'!$I$57,"")</f>
        <v>11</v>
      </c>
      <c r="K49" s="479"/>
      <c r="L49" s="24"/>
      <c r="M49" s="479">
        <f>IF('[1]p18'!$K$57&lt;&gt;0,'[1]p18'!$K$57,"")</f>
      </c>
      <c r="N49" s="479"/>
      <c r="O49" s="24"/>
      <c r="P49" s="24">
        <f>IF('[1]p18'!$L$57&lt;&gt;0,'[1]p18'!$L$57,"")</f>
        <v>2</v>
      </c>
      <c r="Q49" s="42"/>
      <c r="R49" s="479">
        <f>IF('[1]p18'!$J$57&lt;&gt;0,'[1]p18'!$J$57,"")</f>
        <v>9</v>
      </c>
      <c r="S49" s="479"/>
    </row>
    <row r="50" spans="1:19" s="34" customFormat="1" ht="11.25">
      <c r="A50" s="392" t="str">
        <f>T('[1]p19'!$C$13:$G$13)</f>
        <v>Jesualdo Gomes das Chagas</v>
      </c>
      <c r="B50" s="378"/>
      <c r="C50" s="378"/>
      <c r="D50" s="378"/>
      <c r="E50" s="398"/>
      <c r="F50" s="477"/>
      <c r="G50" s="478"/>
      <c r="H50" s="478"/>
      <c r="I50" s="478"/>
      <c r="J50" s="478"/>
      <c r="K50" s="478"/>
      <c r="L50" s="478"/>
      <c r="M50" s="478"/>
      <c r="N50" s="478"/>
      <c r="O50" s="478"/>
      <c r="P50" s="478"/>
      <c r="Q50" s="478"/>
      <c r="R50" s="478"/>
      <c r="S50" s="478"/>
    </row>
    <row r="51" spans="1:19" s="2" customFormat="1" ht="13.5" customHeight="1">
      <c r="A51" s="411" t="str">
        <f>IF('[1]p19'!$A$57&lt;&gt;0,'[1]p19'!$A$57,"")</f>
        <v>Cálculo Difer. e Integral I (Comp.e Elétr.) - T 03</v>
      </c>
      <c r="B51" s="411"/>
      <c r="C51" s="411"/>
      <c r="D51" s="411"/>
      <c r="E51" s="411"/>
      <c r="F51" s="479">
        <f>IF('[1]p19'!$F$57&lt;&gt;0,'[1]p19'!$F$57,"")</f>
        <v>60</v>
      </c>
      <c r="G51" s="479"/>
      <c r="H51" s="479">
        <f>IF('[1]p19'!$E$57&lt;&gt;0,'[1]p19'!$E$57,"")</f>
        <v>4</v>
      </c>
      <c r="I51" s="479"/>
      <c r="J51" s="479">
        <f>IF('[1]p19'!$I$57&lt;&gt;0,'[1]p19'!$I$57,"")</f>
        <v>19</v>
      </c>
      <c r="K51" s="479"/>
      <c r="L51" s="24"/>
      <c r="M51" s="479">
        <f>IF('[1]p19'!$K$57&lt;&gt;0,'[1]p19'!$K$57,"")</f>
        <v>4</v>
      </c>
      <c r="N51" s="479"/>
      <c r="O51" s="24"/>
      <c r="P51" s="24">
        <f>IF('[1]p19'!$L$57&lt;&gt;0,'[1]p19'!$L$57,"")</f>
        <v>8</v>
      </c>
      <c r="Q51" s="42"/>
      <c r="R51" s="479">
        <f>IF('[1]p19'!$J$57&lt;&gt;0,'[1]p19'!$J$57,"")</f>
        <v>7</v>
      </c>
      <c r="S51" s="479"/>
    </row>
    <row r="52" spans="1:19" s="2" customFormat="1" ht="13.5" customHeight="1">
      <c r="A52" s="411" t="str">
        <f>IF('[1]p19'!$A$58&lt;&gt;0,'[1]p19'!$A$58,"")</f>
        <v>Variáveis Complexas - T 01</v>
      </c>
      <c r="B52" s="411"/>
      <c r="C52" s="411"/>
      <c r="D52" s="411"/>
      <c r="E52" s="411"/>
      <c r="F52" s="479">
        <f>IF('[1]p19'!$F$58&lt;&gt;0,'[1]p19'!$F$58,"")</f>
        <v>60</v>
      </c>
      <c r="G52" s="479"/>
      <c r="H52" s="479">
        <f>IF('[1]p19'!$E$58&lt;&gt;0,'[1]p19'!$E$58,"")</f>
        <v>4</v>
      </c>
      <c r="I52" s="479"/>
      <c r="J52" s="479">
        <f>IF('[1]p19'!$I$58&lt;&gt;0,'[1]p19'!$I$58,"")</f>
        <v>50</v>
      </c>
      <c r="K52" s="479"/>
      <c r="L52" s="24"/>
      <c r="M52" s="479">
        <f>IF('[1]p19'!$K$58&lt;&gt;0,'[1]p19'!$K$58,"")</f>
        <v>8</v>
      </c>
      <c r="N52" s="479"/>
      <c r="O52" s="24"/>
      <c r="P52" s="24">
        <f>IF('[1]p19'!$L$58&lt;&gt;0,'[1]p19'!$L$58,"")</f>
        <v>4</v>
      </c>
      <c r="Q52" s="42"/>
      <c r="R52" s="479">
        <f>IF('[1]p19'!$J$58&lt;&gt;0,'[1]p19'!$J$58,"")</f>
        <v>38</v>
      </c>
      <c r="S52" s="479"/>
    </row>
    <row r="53" spans="1:19" s="34" customFormat="1" ht="11.25">
      <c r="A53" s="392" t="str">
        <f>T('[1]p20'!$C$13:$G$13)</f>
        <v>José de Arimatéia Fernandes</v>
      </c>
      <c r="B53" s="378"/>
      <c r="C53" s="378"/>
      <c r="D53" s="378"/>
      <c r="E53" s="398"/>
      <c r="F53" s="477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</row>
    <row r="54" spans="1:19" s="2" customFormat="1" ht="13.5" customHeight="1">
      <c r="A54" s="411" t="str">
        <f>IF('[1]p20'!$A$57&lt;&gt;0,'[1]p20'!$A$57,"")</f>
        <v>Cálculo Diferencial e Integral III - T 03</v>
      </c>
      <c r="B54" s="411"/>
      <c r="C54" s="411"/>
      <c r="D54" s="411"/>
      <c r="E54" s="411"/>
      <c r="F54" s="479">
        <f>IF('[1]p20'!$F$57&lt;&gt;0,'[1]p20'!$F$57,"")</f>
        <v>90</v>
      </c>
      <c r="G54" s="479"/>
      <c r="H54" s="479">
        <f>IF('[1]p20'!$E$57&lt;&gt;0,'[1]p20'!$E$57,"")</f>
        <v>6</v>
      </c>
      <c r="I54" s="479"/>
      <c r="J54" s="479">
        <f>IF('[1]p20'!$I$57&lt;&gt;0,'[1]p20'!$I$57,"")</f>
        <v>16</v>
      </c>
      <c r="K54" s="479"/>
      <c r="L54" s="24"/>
      <c r="M54" s="479">
        <f>IF('[1]p20'!$K$57&lt;&gt;0,'[1]p20'!$K$57,"")</f>
        <v>1</v>
      </c>
      <c r="N54" s="479"/>
      <c r="O54" s="24"/>
      <c r="P54" s="24">
        <f>IF('[1]p20'!$L$57&lt;&gt;0,'[1]p20'!$L$57,"")</f>
      </c>
      <c r="Q54" s="42"/>
      <c r="R54" s="479">
        <f>IF('[1]p20'!$J$57&lt;&gt;0,'[1]p20'!$J$57,"")</f>
        <v>15</v>
      </c>
      <c r="S54" s="479"/>
    </row>
    <row r="55" spans="1:19" s="2" customFormat="1" ht="13.5" customHeight="1">
      <c r="A55" s="411" t="str">
        <f>IF('[1]p20'!$A$58&lt;&gt;0,'[1]p20'!$A$58,"")</f>
        <v>Cálculo Difer. e Integral III (Comp. e Elétr.)T 01</v>
      </c>
      <c r="B55" s="411"/>
      <c r="C55" s="411"/>
      <c r="D55" s="411"/>
      <c r="E55" s="411"/>
      <c r="F55" s="479">
        <f>IF('[1]p20'!$F$58&lt;&gt;0,'[1]p20'!$F$58,"")</f>
        <v>75</v>
      </c>
      <c r="G55" s="479"/>
      <c r="H55" s="479">
        <f>IF('[1]p20'!$E$58&lt;&gt;0,'[1]p20'!$E$58,"")</f>
        <v>5</v>
      </c>
      <c r="I55" s="479"/>
      <c r="J55" s="479">
        <f>IF('[1]p20'!$I$58&lt;&gt;0,'[1]p20'!$I$58,"")</f>
        <v>61</v>
      </c>
      <c r="K55" s="479"/>
      <c r="L55" s="24"/>
      <c r="M55" s="479">
        <f>IF('[1]p20'!$K$58&lt;&gt;0,'[1]p20'!$K$58,"")</f>
        <v>5</v>
      </c>
      <c r="N55" s="479"/>
      <c r="O55" s="24"/>
      <c r="P55" s="24">
        <f>IF('[1]p20'!$L$58&lt;&gt;0,'[1]p20'!$L$58,"")</f>
        <v>17</v>
      </c>
      <c r="Q55" s="42"/>
      <c r="R55" s="479">
        <f>IF('[1]p20'!$J$58&lt;&gt;0,'[1]p20'!$J$58,"")</f>
        <v>39</v>
      </c>
      <c r="S55" s="479"/>
    </row>
    <row r="56" spans="1:19" s="34" customFormat="1" ht="11.25">
      <c r="A56" s="392" t="str">
        <f>T('[1]p21'!$C$13:$G$13)</f>
        <v>Joseilson Raimundo de Lima</v>
      </c>
      <c r="B56" s="378"/>
      <c r="C56" s="378"/>
      <c r="D56" s="378"/>
      <c r="E56" s="398"/>
      <c r="F56" s="477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</row>
    <row r="57" spans="1:19" s="2" customFormat="1" ht="13.5" customHeight="1">
      <c r="A57" s="411" t="str">
        <f>IF('[1]p21'!$A$57&lt;&gt;0,'[1]p21'!$A$57,"")</f>
        <v>Cálculo Diferencial e Integral III - T 02</v>
      </c>
      <c r="B57" s="411"/>
      <c r="C57" s="411"/>
      <c r="D57" s="411"/>
      <c r="E57" s="411"/>
      <c r="F57" s="479">
        <f>IF('[1]p21'!$F$57&lt;&gt;0,'[1]p21'!$F$57,"")</f>
        <v>90</v>
      </c>
      <c r="G57" s="479"/>
      <c r="H57" s="479">
        <f>IF('[1]p21'!$E$57&lt;&gt;0,'[1]p21'!$E$57,"")</f>
        <v>6</v>
      </c>
      <c r="I57" s="479"/>
      <c r="J57" s="479">
        <f>IF('[1]p21'!$I$57&lt;&gt;0,'[1]p21'!$I$57,"")</f>
        <v>56</v>
      </c>
      <c r="K57" s="479"/>
      <c r="L57" s="24"/>
      <c r="M57" s="479">
        <f>IF('[1]p21'!$K$57&lt;&gt;0,'[1]p21'!$K$57,"")</f>
        <v>1</v>
      </c>
      <c r="N57" s="479"/>
      <c r="O57" s="24"/>
      <c r="P57" s="24">
        <f>IF('[1]p21'!$L$57&lt;&gt;0,'[1]p21'!$L$57,"")</f>
        <v>16</v>
      </c>
      <c r="Q57" s="42"/>
      <c r="R57" s="479">
        <f>IF('[1]p21'!$J$57&lt;&gt;0,'[1]p21'!$J$57,"")</f>
        <v>39</v>
      </c>
      <c r="S57" s="479"/>
    </row>
    <row r="58" spans="1:19" s="2" customFormat="1" ht="13.5" customHeight="1">
      <c r="A58" s="411" t="str">
        <f>IF('[1]p21'!$A$58&lt;&gt;0,'[1]p21'!$A$58,"")</f>
        <v>Cálculo Diferencial e Integral III (Novo) - T 01</v>
      </c>
      <c r="B58" s="411"/>
      <c r="C58" s="411"/>
      <c r="D58" s="411"/>
      <c r="E58" s="411"/>
      <c r="F58" s="479">
        <f>IF('[1]p21'!$F$58&lt;&gt;0,'[1]p21'!$F$58,"")</f>
        <v>60</v>
      </c>
      <c r="G58" s="479"/>
      <c r="H58" s="479">
        <f>IF('[1]p21'!$E$58&lt;&gt;0,'[1]p21'!$E$58,"")</f>
        <v>4</v>
      </c>
      <c r="I58" s="479"/>
      <c r="J58" s="479">
        <f>IF('[1]p21'!$I$58&lt;&gt;0,'[1]p21'!$I$58,"")</f>
        <v>8</v>
      </c>
      <c r="K58" s="479"/>
      <c r="L58" s="24"/>
      <c r="M58" s="479">
        <f>IF('[1]p21'!$K$58&lt;&gt;0,'[1]p21'!$K$58,"")</f>
        <v>2</v>
      </c>
      <c r="N58" s="479"/>
      <c r="O58" s="24"/>
      <c r="P58" s="24">
        <f>IF('[1]p21'!$L$58&lt;&gt;0,'[1]p21'!$L$58,"")</f>
      </c>
      <c r="Q58" s="42"/>
      <c r="R58" s="479">
        <f>IF('[1]p21'!$J$58&lt;&gt;0,'[1]p21'!$J$58,"")</f>
        <v>6</v>
      </c>
      <c r="S58" s="479"/>
    </row>
    <row r="59" spans="1:19" s="34" customFormat="1" ht="11.25">
      <c r="A59" s="392" t="str">
        <f>T('[1]p22'!$C$13:$G$13)</f>
        <v>José Lindomberg Possiano Barreiro</v>
      </c>
      <c r="B59" s="378"/>
      <c r="C59" s="378"/>
      <c r="D59" s="378"/>
      <c r="E59" s="398"/>
      <c r="F59" s="477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8"/>
    </row>
    <row r="60" spans="1:19" s="2" customFormat="1" ht="13.5" customHeight="1">
      <c r="A60" s="411" t="str">
        <f>IF('[1]p22'!$A$57&lt;&gt;0,'[1]p22'!$A$57,"")</f>
        <v>Álgebra Linear I - T 02</v>
      </c>
      <c r="B60" s="411"/>
      <c r="C60" s="411"/>
      <c r="D60" s="411"/>
      <c r="E60" s="411"/>
      <c r="F60" s="479">
        <f>IF('[1]p22'!$F$57&lt;&gt;0,'[1]p22'!$F$57,"")</f>
        <v>60</v>
      </c>
      <c r="G60" s="479"/>
      <c r="H60" s="479">
        <f>IF('[1]p22'!$E$57&lt;&gt;0,'[1]p22'!$E$57,"")</f>
        <v>4</v>
      </c>
      <c r="I60" s="479"/>
      <c r="J60" s="479">
        <f>IF('[1]p22'!$I$57&lt;&gt;0,'[1]p22'!$I$57,"")</f>
        <v>56</v>
      </c>
      <c r="K60" s="479"/>
      <c r="L60" s="24"/>
      <c r="M60" s="479">
        <f>IF('[1]p22'!$K$57&lt;&gt;0,'[1]p22'!$K$57,"")</f>
        <v>19</v>
      </c>
      <c r="N60" s="479"/>
      <c r="O60" s="24"/>
      <c r="P60" s="24">
        <f>IF('[1]p22'!$L$57&lt;&gt;0,'[1]p22'!$L$57,"")</f>
        <v>20</v>
      </c>
      <c r="Q60" s="42"/>
      <c r="R60" s="479">
        <f>IF('[1]p22'!$J$57&lt;&gt;0,'[1]p22'!$J$57,"")</f>
        <v>17</v>
      </c>
      <c r="S60" s="479"/>
    </row>
    <row r="61" spans="1:19" s="2" customFormat="1" ht="13.5" customHeight="1">
      <c r="A61" s="411" t="str">
        <f>IF('[1]p22'!$A$58&lt;&gt;0,'[1]p22'!$A$58,"")</f>
        <v>Cálculo Diferencial e Integral II - T 01</v>
      </c>
      <c r="B61" s="411"/>
      <c r="C61" s="411"/>
      <c r="D61" s="411"/>
      <c r="E61" s="411"/>
      <c r="F61" s="479">
        <f>IF('[1]p22'!$F$58&lt;&gt;0,'[1]p22'!$F$58,"")</f>
        <v>60</v>
      </c>
      <c r="G61" s="479"/>
      <c r="H61" s="479">
        <f>IF('[1]p22'!$E$58&lt;&gt;0,'[1]p22'!$E$58,"")</f>
        <v>4</v>
      </c>
      <c r="I61" s="479"/>
      <c r="J61" s="479">
        <f>IF('[1]p22'!$I$58&lt;&gt;0,'[1]p22'!$I$58,"")</f>
        <v>60</v>
      </c>
      <c r="K61" s="479"/>
      <c r="L61" s="24"/>
      <c r="M61" s="479">
        <f>IF('[1]p22'!$K$58&lt;&gt;0,'[1]p22'!$K$58,"")</f>
        <v>3</v>
      </c>
      <c r="N61" s="479"/>
      <c r="O61" s="24"/>
      <c r="P61" s="24">
        <f>IF('[1]p22'!$L$58&lt;&gt;0,'[1]p22'!$L$58,"")</f>
        <v>20</v>
      </c>
      <c r="Q61" s="42"/>
      <c r="R61" s="479">
        <f>IF('[1]p22'!$J$58&lt;&gt;0,'[1]p22'!$J$58,"")</f>
        <v>37</v>
      </c>
      <c r="S61" s="479"/>
    </row>
    <row r="62" spans="1:19" s="2" customFormat="1" ht="13.5" customHeight="1">
      <c r="A62" s="411" t="str">
        <f>IF('[1]p22'!$A$59&lt;&gt;0,'[1]p22'!$A$59,"")</f>
        <v>Cálculo Diferencial e Integral II - T 03</v>
      </c>
      <c r="B62" s="411"/>
      <c r="C62" s="411"/>
      <c r="D62" s="411"/>
      <c r="E62" s="411"/>
      <c r="F62" s="479">
        <f>IF('[1]p22'!$F$59&lt;&gt;0,'[1]p22'!$F$59,"")</f>
        <v>60</v>
      </c>
      <c r="G62" s="479"/>
      <c r="H62" s="479">
        <f>IF('[1]p22'!$E$59&lt;&gt;0,'[1]p22'!$E$59,"")</f>
        <v>4</v>
      </c>
      <c r="I62" s="479"/>
      <c r="J62" s="479">
        <f>IF('[1]p22'!$I$59&lt;&gt;0,'[1]p22'!$I$59,"")</f>
        <v>59</v>
      </c>
      <c r="K62" s="479"/>
      <c r="L62" s="24"/>
      <c r="M62" s="479">
        <f>IF('[1]p22'!$K$59&lt;&gt;0,'[1]p22'!$K$59,"")</f>
        <v>19</v>
      </c>
      <c r="N62" s="479"/>
      <c r="O62" s="24"/>
      <c r="P62" s="24">
        <f>IF('[1]p22'!$L$59&lt;&gt;0,'[1]p22'!$L$59,"")</f>
        <v>21</v>
      </c>
      <c r="Q62" s="42"/>
      <c r="R62" s="479">
        <f>IF('[1]p22'!$J$59&lt;&gt;0,'[1]p22'!$J$59,"")</f>
        <v>19</v>
      </c>
      <c r="S62" s="479"/>
    </row>
    <row r="63" spans="1:19" s="34" customFormat="1" ht="11.25">
      <c r="A63" s="392" t="str">
        <f>T('[1]p23'!$C$13:$G$13)</f>
        <v>José Luiz Neto</v>
      </c>
      <c r="B63" s="378"/>
      <c r="C63" s="378"/>
      <c r="D63" s="378"/>
      <c r="E63" s="398"/>
      <c r="F63" s="477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</row>
    <row r="64" spans="1:19" s="2" customFormat="1" ht="13.5" customHeight="1">
      <c r="A64" s="411" t="str">
        <f>IF('[1]p23'!$A$57&lt;&gt;0,'[1]p23'!$A$57,"")</f>
        <v>Cálculo Diferencial e Integral II (Novo) - T 01</v>
      </c>
      <c r="B64" s="411"/>
      <c r="C64" s="411"/>
      <c r="D64" s="411"/>
      <c r="E64" s="411"/>
      <c r="F64" s="479">
        <f>IF('[1]p23'!$F$57&lt;&gt;0,'[1]p23'!$F$57,"")</f>
        <v>60</v>
      </c>
      <c r="G64" s="479"/>
      <c r="H64" s="479">
        <f>IF('[1]p23'!$E$57&lt;&gt;0,'[1]p23'!$E$57,"")</f>
        <v>4</v>
      </c>
      <c r="I64" s="479"/>
      <c r="J64" s="479">
        <f>IF('[1]p23'!$I$57&lt;&gt;0,'[1]p23'!$I$57,"")</f>
        <v>55</v>
      </c>
      <c r="K64" s="479"/>
      <c r="L64" s="24"/>
      <c r="M64" s="479">
        <f>IF('[1]p23'!$K$57&lt;&gt;0,'[1]p23'!$K$57,"")</f>
        <v>9</v>
      </c>
      <c r="N64" s="479"/>
      <c r="O64" s="24"/>
      <c r="P64" s="24">
        <f>IF('[1]p23'!$L$57&lt;&gt;0,'[1]p23'!$L$57,"")</f>
        <v>12</v>
      </c>
      <c r="Q64" s="42"/>
      <c r="R64" s="479">
        <f>IF('[1]p23'!$J$57&lt;&gt;0,'[1]p23'!$J$57,"")</f>
        <v>34</v>
      </c>
      <c r="S64" s="479"/>
    </row>
    <row r="65" spans="1:19" s="2" customFormat="1" ht="13.5" customHeight="1">
      <c r="A65" s="411" t="str">
        <f>IF('[1]p23'!$A$58&lt;&gt;0,'[1]p23'!$A$58,"")</f>
        <v>Cálculo Diferencial e Integral II (Novo) - T 02</v>
      </c>
      <c r="B65" s="411"/>
      <c r="C65" s="411"/>
      <c r="D65" s="411"/>
      <c r="E65" s="411"/>
      <c r="F65" s="479">
        <f>IF('[1]p23'!$F$58&lt;&gt;0,'[1]p23'!$F$58,"")</f>
        <v>60</v>
      </c>
      <c r="G65" s="479"/>
      <c r="H65" s="479">
        <f>IF('[1]p23'!$E$58&lt;&gt;0,'[1]p23'!$E$58,"")</f>
        <v>4</v>
      </c>
      <c r="I65" s="479"/>
      <c r="J65" s="479">
        <f>IF('[1]p23'!$I$58&lt;&gt;0,'[1]p23'!$I$58,"")</f>
        <v>22</v>
      </c>
      <c r="K65" s="479"/>
      <c r="L65" s="24"/>
      <c r="M65" s="479">
        <f>IF('[1]p23'!$K$58&lt;&gt;0,'[1]p23'!$K$58,"")</f>
        <v>5</v>
      </c>
      <c r="N65" s="479"/>
      <c r="O65" s="24"/>
      <c r="P65" s="24">
        <f>IF('[1]p23'!$L$58&lt;&gt;0,'[1]p23'!$L$58,"")</f>
        <v>9</v>
      </c>
      <c r="Q65" s="42"/>
      <c r="R65" s="479">
        <f>IF('[1]p23'!$J$58&lt;&gt;0,'[1]p23'!$J$58,"")</f>
        <v>8</v>
      </c>
      <c r="S65" s="479"/>
    </row>
    <row r="66" spans="1:19" s="2" customFormat="1" ht="13.5" customHeight="1">
      <c r="A66" s="411" t="str">
        <f>IF('[1]p23'!$A$59&lt;&gt;0,'[1]p23'!$A$59,"")</f>
        <v>TEM (Prática de Ensino) - T 01</v>
      </c>
      <c r="B66" s="411"/>
      <c r="C66" s="411"/>
      <c r="D66" s="411"/>
      <c r="E66" s="411"/>
      <c r="F66" s="479">
        <f>IF('[1]p23'!$F$59&lt;&gt;0,'[1]p23'!$F$59,"")</f>
        <v>60</v>
      </c>
      <c r="G66" s="479"/>
      <c r="H66" s="479">
        <f>IF('[1]p23'!$E$59&lt;&gt;0,'[1]p23'!$E$59,"")</f>
        <v>4</v>
      </c>
      <c r="I66" s="479"/>
      <c r="J66" s="479">
        <f>IF('[1]p23'!$I$59&lt;&gt;0,'[1]p23'!$I$59,"")</f>
        <v>6</v>
      </c>
      <c r="K66" s="479"/>
      <c r="L66" s="24"/>
      <c r="M66" s="479">
        <f>IF('[1]p23'!$K$59&lt;&gt;0,'[1]p23'!$K$59,"")</f>
        <v>1</v>
      </c>
      <c r="N66" s="479"/>
      <c r="O66" s="24"/>
      <c r="P66" s="24">
        <f>IF('[1]p23'!$L$59&lt;&gt;0,'[1]p23'!$L$59,"")</f>
      </c>
      <c r="Q66" s="42"/>
      <c r="R66" s="479">
        <f>IF('[1]p23'!$J$59&lt;&gt;0,'[1]p23'!$J$59,"")</f>
        <v>5</v>
      </c>
      <c r="S66" s="479"/>
    </row>
    <row r="67" spans="1:19" s="34" customFormat="1" ht="11.25">
      <c r="A67" s="392" t="str">
        <f>T('[1]p24'!$C$13:$G$13)</f>
        <v>Luiz Mendes Albuquerque Neto</v>
      </c>
      <c r="B67" s="378"/>
      <c r="C67" s="378"/>
      <c r="D67" s="378"/>
      <c r="E67" s="398"/>
      <c r="F67" s="477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</row>
    <row r="68" spans="1:19" s="2" customFormat="1" ht="13.5" customHeight="1">
      <c r="A68" s="411" t="str">
        <f>IF('[1]p24'!$A$57&lt;&gt;0,'[1]p24'!$A$57,"")</f>
        <v>Cálculo Diferencial e Integral I - T 01</v>
      </c>
      <c r="B68" s="411"/>
      <c r="C68" s="411"/>
      <c r="D68" s="411"/>
      <c r="E68" s="411"/>
      <c r="F68" s="479">
        <f>IF('[1]p24'!$F$57&lt;&gt;0,'[1]p24'!$F$57,"")</f>
        <v>90</v>
      </c>
      <c r="G68" s="479"/>
      <c r="H68" s="479">
        <f>IF('[1]p24'!$E$57&lt;&gt;0,'[1]p24'!$E$57,"")</f>
        <v>6</v>
      </c>
      <c r="I68" s="479"/>
      <c r="J68" s="479">
        <f>IF('[1]p24'!$I$57&lt;&gt;0,'[1]p24'!$I$57,"")</f>
        <v>60</v>
      </c>
      <c r="K68" s="479"/>
      <c r="L68" s="24"/>
      <c r="M68" s="479">
        <f>IF('[1]p24'!$K$57&lt;&gt;0,'[1]p24'!$K$57,"")</f>
        <v>25</v>
      </c>
      <c r="N68" s="479"/>
      <c r="O68" s="24"/>
      <c r="P68" s="24">
        <f>IF('[1]p24'!$L$57&lt;&gt;0,'[1]p24'!$L$57,"")</f>
        <v>9</v>
      </c>
      <c r="Q68" s="42"/>
      <c r="R68" s="479">
        <f>IF('[1]p24'!$J$57&lt;&gt;0,'[1]p24'!$J$57,"")</f>
        <v>26</v>
      </c>
      <c r="S68" s="479"/>
    </row>
    <row r="69" spans="1:19" s="2" customFormat="1" ht="13.5" customHeight="1">
      <c r="A69" s="411" t="str">
        <f>IF('[1]p24'!$A$58&lt;&gt;0,'[1]p24'!$A$58,"")</f>
        <v>Cálculo Diferencial e Integral I - T 03</v>
      </c>
      <c r="B69" s="411"/>
      <c r="C69" s="411"/>
      <c r="D69" s="411"/>
      <c r="E69" s="411"/>
      <c r="F69" s="479">
        <f>IF('[1]p24'!$F$58&lt;&gt;0,'[1]p24'!$F$58,"")</f>
        <v>90</v>
      </c>
      <c r="G69" s="479"/>
      <c r="H69" s="479">
        <f>IF('[1]p24'!$E$58&lt;&gt;0,'[1]p24'!$E$58,"")</f>
        <v>6</v>
      </c>
      <c r="I69" s="479"/>
      <c r="J69" s="479">
        <f>IF('[1]p24'!$I$58&lt;&gt;0,'[1]p24'!$I$58,"")</f>
        <v>61</v>
      </c>
      <c r="K69" s="479"/>
      <c r="L69" s="24"/>
      <c r="M69" s="479">
        <f>IF('[1]p24'!$K$58&lt;&gt;0,'[1]p24'!$K$58,"")</f>
        <v>27</v>
      </c>
      <c r="N69" s="479"/>
      <c r="O69" s="24"/>
      <c r="P69" s="24">
        <f>IF('[1]p24'!$L$58&lt;&gt;0,'[1]p24'!$L$58,"")</f>
        <v>4</v>
      </c>
      <c r="Q69" s="42"/>
      <c r="R69" s="479">
        <f>IF('[1]p24'!$J$58&lt;&gt;0,'[1]p24'!$J$58,"")</f>
        <v>30</v>
      </c>
      <c r="S69" s="479"/>
    </row>
    <row r="70" spans="1:19" s="34" customFormat="1" ht="11.25">
      <c r="A70" s="392" t="str">
        <f>T('[1]p25'!$C$13:$G$13)</f>
        <v>Marcelo Carvalho Ferreira</v>
      </c>
      <c r="B70" s="378"/>
      <c r="C70" s="378"/>
      <c r="D70" s="378"/>
      <c r="E70" s="398"/>
      <c r="F70" s="477"/>
      <c r="G70" s="478"/>
      <c r="H70" s="478"/>
      <c r="I70" s="478"/>
      <c r="J70" s="478"/>
      <c r="K70" s="478"/>
      <c r="L70" s="478"/>
      <c r="M70" s="478"/>
      <c r="N70" s="478"/>
      <c r="O70" s="478"/>
      <c r="P70" s="478"/>
      <c r="Q70" s="478"/>
      <c r="R70" s="478"/>
      <c r="S70" s="478"/>
    </row>
    <row r="71" spans="1:19" s="2" customFormat="1" ht="13.5" customHeight="1">
      <c r="A71" s="411" t="str">
        <f>IF('[1]p25'!$A$57&lt;&gt;0,'[1]p25'!$A$57,"")</f>
        <v>Álgebra Linear I - T 03</v>
      </c>
      <c r="B71" s="411"/>
      <c r="C71" s="411"/>
      <c r="D71" s="411"/>
      <c r="E71" s="411"/>
      <c r="F71" s="479">
        <f>IF('[1]p25'!$F$57&lt;&gt;0,'[1]p25'!$F$57,"")</f>
        <v>60</v>
      </c>
      <c r="G71" s="479"/>
      <c r="H71" s="479">
        <f>IF('[1]p25'!$E$57&lt;&gt;0,'[1]p25'!$E$57,"")</f>
        <v>4</v>
      </c>
      <c r="I71" s="479"/>
      <c r="J71" s="479">
        <f>IF('[1]p25'!$I$57&lt;&gt;0,'[1]p25'!$I$57,"")</f>
        <v>56</v>
      </c>
      <c r="K71" s="479"/>
      <c r="L71" s="24"/>
      <c r="M71" s="479">
        <f>IF('[1]p25'!$K$57&lt;&gt;0,'[1]p25'!$K$57,"")</f>
        <v>13</v>
      </c>
      <c r="N71" s="479"/>
      <c r="O71" s="24"/>
      <c r="P71" s="24">
        <f>IF('[1]p25'!$L$57&lt;&gt;0,'[1]p25'!$L$57,"")</f>
        <v>25</v>
      </c>
      <c r="Q71" s="42"/>
      <c r="R71" s="479">
        <f>IF('[1]p25'!$J$57&lt;&gt;0,'[1]p25'!$J$57,"")</f>
        <v>18</v>
      </c>
      <c r="S71" s="479"/>
    </row>
    <row r="72" spans="1:19" s="2" customFormat="1" ht="13.5" customHeight="1">
      <c r="A72" s="411" t="str">
        <f>IF('[1]p25'!$A$58&lt;&gt;0,'[1]p25'!$A$58,"")</f>
        <v>Funções de uma Variável Complexa - T 01</v>
      </c>
      <c r="B72" s="411"/>
      <c r="C72" s="411"/>
      <c r="D72" s="411"/>
      <c r="E72" s="411"/>
      <c r="F72" s="479">
        <f>IF('[1]p25'!$F$58&lt;&gt;0,'[1]p25'!$F$58,"")</f>
        <v>60</v>
      </c>
      <c r="G72" s="479"/>
      <c r="H72" s="479">
        <f>IF('[1]p25'!$E$58&lt;&gt;0,'[1]p25'!$E$58,"")</f>
        <v>4</v>
      </c>
      <c r="I72" s="479"/>
      <c r="J72" s="479">
        <f>IF('[1]p25'!$I$58&lt;&gt;0,'[1]p25'!$I$58,"")</f>
        <v>2</v>
      </c>
      <c r="K72" s="479"/>
      <c r="L72" s="24"/>
      <c r="M72" s="479">
        <f>IF('[1]p25'!$K$58&lt;&gt;0,'[1]p25'!$K$58,"")</f>
      </c>
      <c r="N72" s="479"/>
      <c r="O72" s="24"/>
      <c r="P72" s="24">
        <f>IF('[1]p25'!$L$58&lt;&gt;0,'[1]p25'!$L$58,"")</f>
      </c>
      <c r="Q72" s="42"/>
      <c r="R72" s="479">
        <f>IF('[1]p25'!$J$58&lt;&gt;0,'[1]p25'!$J$58,"")</f>
        <v>2</v>
      </c>
      <c r="S72" s="479"/>
    </row>
    <row r="73" spans="1:19" s="34" customFormat="1" ht="11.25">
      <c r="A73" s="372" t="str">
        <f>T('[1]p26'!$C$13:$G$13)</f>
        <v>Marco Aurélio Soares Souto</v>
      </c>
      <c r="B73" s="373"/>
      <c r="C73" s="373"/>
      <c r="D73" s="373"/>
      <c r="E73" s="377"/>
      <c r="F73" s="477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</row>
    <row r="74" spans="1:19" s="2" customFormat="1" ht="13.5" customHeight="1">
      <c r="A74" s="411" t="str">
        <f>IF('[1]p26'!$A$57&lt;&gt;0,'[1]p26'!$A$57,"")</f>
        <v>Cálculo Difer. e Integral I (Comp. e Elétr.)- T 02</v>
      </c>
      <c r="B74" s="411"/>
      <c r="C74" s="411"/>
      <c r="D74" s="411"/>
      <c r="E74" s="411"/>
      <c r="F74" s="479">
        <f>IF('[1]p26'!$F$57&lt;&gt;0,'[1]p26'!$F$57,"")</f>
        <v>60</v>
      </c>
      <c r="G74" s="479"/>
      <c r="H74" s="479">
        <f>IF('[1]p26'!$E$57&lt;&gt;0,'[1]p26'!$E$57,"")</f>
        <v>4</v>
      </c>
      <c r="I74" s="479"/>
      <c r="J74" s="479">
        <f>IF('[1]p26'!$I$57&lt;&gt;0,'[1]p26'!$I$57,"")</f>
        <v>57</v>
      </c>
      <c r="K74" s="479"/>
      <c r="L74" s="24"/>
      <c r="M74" s="479">
        <f>IF('[1]p26'!$K$57&lt;&gt;0,'[1]p26'!$K$57,"")</f>
        <v>7</v>
      </c>
      <c r="N74" s="479"/>
      <c r="O74" s="24"/>
      <c r="P74" s="24">
        <f>IF('[1]p26'!$L$57&lt;&gt;0,'[1]p26'!$L$57,"")</f>
        <v>18</v>
      </c>
      <c r="Q74" s="42"/>
      <c r="R74" s="479">
        <f>IF('[1]p26'!$J$57&lt;&gt;0,'[1]p26'!$J$57,"")</f>
        <v>32</v>
      </c>
      <c r="S74" s="479"/>
    </row>
    <row r="75" spans="1:19" s="2" customFormat="1" ht="13.5" customHeight="1">
      <c r="A75" s="411" t="str">
        <f>IF('[1]p26'!$A$58&lt;&gt;0,'[1]p26'!$A$58,"")</f>
        <v>TE(Mat. p/ o Ens. Méd. II-uma visão crítica)T 01</v>
      </c>
      <c r="B75" s="411"/>
      <c r="C75" s="411"/>
      <c r="D75" s="411"/>
      <c r="E75" s="411"/>
      <c r="F75" s="479">
        <f>IF('[1]p26'!$F$58&lt;&gt;0,'[1]p26'!$F$58,"")</f>
        <v>60</v>
      </c>
      <c r="G75" s="479"/>
      <c r="H75" s="479">
        <f>IF('[1]p26'!$E$58&lt;&gt;0,'[1]p26'!$E$58,"")</f>
        <v>4</v>
      </c>
      <c r="I75" s="479"/>
      <c r="J75" s="479">
        <f>IF('[1]p26'!$I$58&lt;&gt;0,'[1]p26'!$I$58,"")</f>
        <v>21</v>
      </c>
      <c r="K75" s="479"/>
      <c r="L75" s="24"/>
      <c r="M75" s="479">
        <f>IF('[1]p26'!$K$58&lt;&gt;0,'[1]p26'!$K$58,"")</f>
        <v>3</v>
      </c>
      <c r="N75" s="479"/>
      <c r="O75" s="24"/>
      <c r="P75" s="24">
        <f>IF('[1]p26'!$L$58&lt;&gt;0,'[1]p26'!$L$58,"")</f>
        <v>1</v>
      </c>
      <c r="Q75" s="42"/>
      <c r="R75" s="479">
        <f>IF('[1]p26'!$J$58&lt;&gt;0,'[1]p26'!$J$58,"")</f>
        <v>17</v>
      </c>
      <c r="S75" s="479"/>
    </row>
    <row r="76" spans="1:19" s="34" customFormat="1" ht="11.25">
      <c r="A76" s="392" t="str">
        <f>T('[1]p27'!$C$13:$G$13)</f>
        <v>Michelli Karinne Barros da Silva</v>
      </c>
      <c r="B76" s="378"/>
      <c r="C76" s="378"/>
      <c r="D76" s="378"/>
      <c r="E76" s="398"/>
      <c r="F76" s="477"/>
      <c r="G76" s="478"/>
      <c r="H76" s="478"/>
      <c r="I76" s="478"/>
      <c r="J76" s="478"/>
      <c r="K76" s="478"/>
      <c r="L76" s="478"/>
      <c r="M76" s="478"/>
      <c r="N76" s="478"/>
      <c r="O76" s="478"/>
      <c r="P76" s="478"/>
      <c r="Q76" s="478"/>
      <c r="R76" s="478"/>
      <c r="S76" s="478"/>
    </row>
    <row r="77" spans="1:19" s="2" customFormat="1" ht="13.5" customHeight="1">
      <c r="A77" s="411" t="str">
        <f>IF('[1]p27'!$A$57&lt;&gt;0,'[1]p27'!$A$57,"")</f>
        <v>Introdução à Estatística Matemática - T 01</v>
      </c>
      <c r="B77" s="411"/>
      <c r="C77" s="411"/>
      <c r="D77" s="411"/>
      <c r="E77" s="411"/>
      <c r="F77" s="479">
        <f>IF('[1]p27'!$F$57&lt;&gt;0,'[1]p27'!$F$57,"")</f>
        <v>60</v>
      </c>
      <c r="G77" s="479"/>
      <c r="H77" s="479">
        <f>IF('[1]p27'!$E$57&lt;&gt;0,'[1]p27'!$E$57,"")</f>
        <v>4</v>
      </c>
      <c r="I77" s="479"/>
      <c r="J77" s="479">
        <f>IF('[1]p27'!$I$57&lt;&gt;0,'[1]p27'!$I$57,"")</f>
        <v>9</v>
      </c>
      <c r="K77" s="479"/>
      <c r="L77" s="24"/>
      <c r="M77" s="479">
        <f>IF('[1]p27'!$K$57&lt;&gt;0,'[1]p27'!$K$57,"")</f>
        <v>2</v>
      </c>
      <c r="N77" s="479"/>
      <c r="O77" s="24"/>
      <c r="P77" s="24">
        <f>IF('[1]p27'!$L$57&lt;&gt;0,'[1]p27'!$L$57,"")</f>
      </c>
      <c r="Q77" s="42"/>
      <c r="R77" s="479">
        <f>IF('[1]p27'!$J$57&lt;&gt;0,'[1]p27'!$J$57,"")</f>
        <v>7</v>
      </c>
      <c r="S77" s="479"/>
    </row>
    <row r="78" spans="1:19" s="2" customFormat="1" ht="13.5" customHeight="1">
      <c r="A78" s="411" t="str">
        <f>IF('[1]p27'!$A$58&lt;&gt;0,'[1]p27'!$A$58,"")</f>
        <v>Probabilidade e Estatística (Comp. e Elétr.) - T 01</v>
      </c>
      <c r="B78" s="411"/>
      <c r="C78" s="411"/>
      <c r="D78" s="411"/>
      <c r="E78" s="411"/>
      <c r="F78" s="479">
        <f>IF('[1]p27'!$F$58&lt;&gt;0,'[1]p27'!$F$58,"")</f>
        <v>60</v>
      </c>
      <c r="G78" s="479"/>
      <c r="H78" s="479">
        <f>IF('[1]p27'!$E$58&lt;&gt;0,'[1]p27'!$E$58,"")</f>
        <v>4</v>
      </c>
      <c r="I78" s="479"/>
      <c r="J78" s="479">
        <f>IF('[1]p27'!$I$58&lt;&gt;0,'[1]p27'!$I$58,"")</f>
        <v>48</v>
      </c>
      <c r="K78" s="479"/>
      <c r="L78" s="24"/>
      <c r="M78" s="479">
        <f>IF('[1]p27'!$K$58&lt;&gt;0,'[1]p27'!$K$58,"")</f>
        <v>6</v>
      </c>
      <c r="N78" s="479"/>
      <c r="O78" s="24"/>
      <c r="P78" s="24">
        <f>IF('[1]p27'!$L$58&lt;&gt;0,'[1]p27'!$L$58,"")</f>
        <v>14</v>
      </c>
      <c r="Q78" s="42"/>
      <c r="R78" s="479">
        <f>IF('[1]p27'!$J$58&lt;&gt;0,'[1]p27'!$J$58,"")</f>
        <v>28</v>
      </c>
      <c r="S78" s="479"/>
    </row>
    <row r="79" spans="1:19" s="34" customFormat="1" ht="11.25">
      <c r="A79" s="392" t="str">
        <f>T('[1]p28'!$C$13:$G$13)</f>
        <v>Miriam Costa</v>
      </c>
      <c r="B79" s="378"/>
      <c r="C79" s="378"/>
      <c r="D79" s="378"/>
      <c r="E79" s="398"/>
      <c r="F79" s="477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478"/>
    </row>
    <row r="80" spans="1:19" s="2" customFormat="1" ht="13.5" customHeight="1">
      <c r="A80" s="411" t="str">
        <f>IF('[1]p28'!$A$57&lt;&gt;0,'[1]p28'!$A$57,"")</f>
        <v>Álgebra Linear I - T 07</v>
      </c>
      <c r="B80" s="411"/>
      <c r="C80" s="411"/>
      <c r="D80" s="411"/>
      <c r="E80" s="411"/>
      <c r="F80" s="479">
        <f>IF('[1]p28'!$F$57&lt;&gt;0,'[1]p28'!$F$57,"")</f>
        <v>90</v>
      </c>
      <c r="G80" s="479"/>
      <c r="H80" s="479">
        <f>IF('[1]p28'!$E$57&lt;&gt;0,'[1]p28'!$E$57,"")</f>
        <v>4</v>
      </c>
      <c r="I80" s="479"/>
      <c r="J80" s="479">
        <f>IF('[1]p28'!$I$57&lt;&gt;0,'[1]p28'!$I$57,"")</f>
        <v>58</v>
      </c>
      <c r="K80" s="479"/>
      <c r="L80" s="24"/>
      <c r="M80" s="479">
        <f>IF('[1]p28'!$K$57&lt;&gt;0,'[1]p28'!$K$57,"")</f>
        <v>11</v>
      </c>
      <c r="N80" s="479"/>
      <c r="O80" s="24"/>
      <c r="P80" s="24">
        <f>IF('[1]p28'!$L$57&lt;&gt;0,'[1]p28'!$L$57,"")</f>
        <v>17</v>
      </c>
      <c r="Q80" s="42"/>
      <c r="R80" s="479">
        <f>IF('[1]p28'!$J$57&lt;&gt;0,'[1]p28'!$J$57,"")</f>
        <v>30</v>
      </c>
      <c r="S80" s="479"/>
    </row>
    <row r="81" spans="1:19" s="2" customFormat="1" ht="13.5" customHeight="1">
      <c r="A81" s="411" t="str">
        <f>IF('[1]p28'!$A$58&lt;&gt;0,'[1]p28'!$A$58,"")</f>
        <v>Cálculo Diferencial e Integral II - T 04</v>
      </c>
      <c r="B81" s="411"/>
      <c r="C81" s="411"/>
      <c r="D81" s="411"/>
      <c r="E81" s="411"/>
      <c r="F81" s="479">
        <f>IF('[1]p28'!$F$58&lt;&gt;0,'[1]p28'!$F$58,"")</f>
        <v>90</v>
      </c>
      <c r="G81" s="479"/>
      <c r="H81" s="479">
        <f>IF('[1]p28'!$E$58&lt;&gt;0,'[1]p28'!$E$58,"")</f>
        <v>4</v>
      </c>
      <c r="I81" s="479"/>
      <c r="J81" s="479">
        <f>IF('[1]p28'!$I$58&lt;&gt;0,'[1]p28'!$I$58,"")</f>
        <v>60</v>
      </c>
      <c r="K81" s="479"/>
      <c r="L81" s="24"/>
      <c r="M81" s="479">
        <f>IF('[1]p28'!$K$58&lt;&gt;0,'[1]p28'!$K$58,"")</f>
        <v>3</v>
      </c>
      <c r="N81" s="479"/>
      <c r="O81" s="24"/>
      <c r="P81" s="24">
        <f>IF('[1]p28'!$L$58&lt;&gt;0,'[1]p28'!$L$58,"")</f>
        <v>19</v>
      </c>
      <c r="Q81" s="42"/>
      <c r="R81" s="479">
        <f>IF('[1]p28'!$J$58&lt;&gt;0,'[1]p28'!$J$58,"")</f>
        <v>38</v>
      </c>
      <c r="S81" s="479"/>
    </row>
    <row r="82" spans="1:19" s="2" customFormat="1" ht="13.5" customHeight="1">
      <c r="A82" s="411" t="str">
        <f>IF('[1]p28'!$A$59&lt;&gt;0,'[1]p28'!$A$59,"")</f>
        <v>Cálculo Diferencial e Integral II - T 06</v>
      </c>
      <c r="B82" s="411"/>
      <c r="C82" s="411"/>
      <c r="D82" s="411"/>
      <c r="E82" s="411"/>
      <c r="F82" s="479">
        <f>IF('[1]p28'!$F$59&lt;&gt;0,'[1]p28'!$F$59,"")</f>
        <v>90</v>
      </c>
      <c r="G82" s="479"/>
      <c r="H82" s="479">
        <f>IF('[1]p28'!$E$59&lt;&gt;0,'[1]p28'!$E$59,"")</f>
        <v>4</v>
      </c>
      <c r="I82" s="479"/>
      <c r="J82" s="479">
        <f>IF('[1]p28'!$I$59&lt;&gt;0,'[1]p28'!$I$59,"")</f>
        <v>43</v>
      </c>
      <c r="K82" s="479"/>
      <c r="L82" s="24"/>
      <c r="M82" s="479">
        <f>IF('[1]p28'!$K$59&lt;&gt;0,'[1]p28'!$K$59,"")</f>
        <v>8</v>
      </c>
      <c r="N82" s="479"/>
      <c r="O82" s="24"/>
      <c r="P82" s="24">
        <f>IF('[1]p28'!$L$59&lt;&gt;0,'[1]p28'!$L$59,"")</f>
        <v>17</v>
      </c>
      <c r="Q82" s="42"/>
      <c r="R82" s="479">
        <f>IF('[1]p28'!$J$59&lt;&gt;0,'[1]p28'!$J$59,"")</f>
        <v>18</v>
      </c>
      <c r="S82" s="479"/>
    </row>
    <row r="83" spans="1:19" s="34" customFormat="1" ht="11.25">
      <c r="A83" s="392" t="str">
        <f>T('[1]p29'!$C$13:$G$13)</f>
        <v>Patrícia Batista Leal</v>
      </c>
      <c r="B83" s="378"/>
      <c r="C83" s="378"/>
      <c r="D83" s="378"/>
      <c r="E83" s="398"/>
      <c r="F83" s="477"/>
      <c r="G83" s="478"/>
      <c r="H83" s="478"/>
      <c r="I83" s="478"/>
      <c r="J83" s="478"/>
      <c r="K83" s="478"/>
      <c r="L83" s="478"/>
      <c r="M83" s="478"/>
      <c r="N83" s="478"/>
      <c r="O83" s="478"/>
      <c r="P83" s="478"/>
      <c r="Q83" s="478"/>
      <c r="R83" s="478"/>
      <c r="S83" s="478"/>
    </row>
    <row r="84" spans="1:19" s="2" customFormat="1" ht="13.5" customHeight="1">
      <c r="A84" s="411" t="str">
        <f>IF('[1]p29'!$A$57&lt;&gt;0,'[1]p29'!$A$57,"")</f>
        <v>Estatística Aplicada às Ciências Sociais I - T 01</v>
      </c>
      <c r="B84" s="411"/>
      <c r="C84" s="411"/>
      <c r="D84" s="411"/>
      <c r="E84" s="411"/>
      <c r="F84" s="479">
        <f>IF('[1]p29'!$F$57&lt;&gt;0,'[1]p29'!$F$57,"")</f>
        <v>60</v>
      </c>
      <c r="G84" s="479"/>
      <c r="H84" s="479">
        <f>IF('[1]p29'!$E$57&lt;&gt;0,'[1]p29'!$E$57,"")</f>
        <v>4</v>
      </c>
      <c r="I84" s="479"/>
      <c r="J84" s="479">
        <f>IF('[1]p29'!$I$57&lt;&gt;0,'[1]p29'!$I$57,"")</f>
        <v>30</v>
      </c>
      <c r="K84" s="479"/>
      <c r="L84" s="24"/>
      <c r="M84" s="479">
        <f>IF('[1]p29'!$K$57&lt;&gt;0,'[1]p29'!$K$57,"")</f>
        <v>10</v>
      </c>
      <c r="N84" s="479"/>
      <c r="O84" s="24"/>
      <c r="P84" s="24">
        <f>IF('[1]p29'!$L$57&lt;&gt;0,'[1]p29'!$L$57,"")</f>
        <v>6</v>
      </c>
      <c r="Q84" s="42"/>
      <c r="R84" s="479">
        <f>IF('[1]p29'!$J$57&lt;&gt;0,'[1]p29'!$J$57,"")</f>
        <v>14</v>
      </c>
      <c r="S84" s="479"/>
    </row>
    <row r="85" spans="1:19" s="2" customFormat="1" ht="13.5" customHeight="1">
      <c r="A85" s="411" t="str">
        <f>IF('[1]p29'!$A$58&lt;&gt;0,'[1]p29'!$A$58,"")</f>
        <v>Probabilidade e Estatística - T 01</v>
      </c>
      <c r="B85" s="411"/>
      <c r="C85" s="411"/>
      <c r="D85" s="411"/>
      <c r="E85" s="411"/>
      <c r="F85" s="479">
        <f>IF('[1]p29'!$F$58&lt;&gt;0,'[1]p29'!$F$58,"")</f>
        <v>90</v>
      </c>
      <c r="G85" s="479"/>
      <c r="H85" s="479">
        <f>IF('[1]p29'!$E$58&lt;&gt;0,'[1]p29'!$E$58,"")</f>
        <v>6</v>
      </c>
      <c r="I85" s="479"/>
      <c r="J85" s="479">
        <f>IF('[1]p29'!$I$58&lt;&gt;0,'[1]p29'!$I$58,"")</f>
        <v>58</v>
      </c>
      <c r="K85" s="479"/>
      <c r="L85" s="24"/>
      <c r="M85" s="479">
        <f>IF('[1]p29'!$K$58&lt;&gt;0,'[1]p29'!$K$58,"")</f>
        <v>14</v>
      </c>
      <c r="N85" s="479"/>
      <c r="O85" s="24"/>
      <c r="P85" s="24">
        <f>IF('[1]p29'!$L$58&lt;&gt;0,'[1]p29'!$L$58,"")</f>
        <v>9</v>
      </c>
      <c r="Q85" s="42"/>
      <c r="R85" s="479">
        <f>IF('[1]p29'!$J$58&lt;&gt;0,'[1]p29'!$J$58,"")</f>
        <v>35</v>
      </c>
      <c r="S85" s="479"/>
    </row>
    <row r="86" spans="1:19" s="34" customFormat="1" ht="11.25">
      <c r="A86" s="392" t="str">
        <f>T('[1]p30'!$C$13:$G$13)</f>
        <v>Rosana Marques da Silva</v>
      </c>
      <c r="B86" s="378"/>
      <c r="C86" s="378"/>
      <c r="D86" s="378"/>
      <c r="E86" s="398"/>
      <c r="F86" s="477"/>
      <c r="G86" s="478"/>
      <c r="H86" s="478"/>
      <c r="I86" s="478"/>
      <c r="J86" s="478"/>
      <c r="K86" s="478"/>
      <c r="L86" s="478"/>
      <c r="M86" s="478"/>
      <c r="N86" s="478"/>
      <c r="O86" s="478"/>
      <c r="P86" s="478"/>
      <c r="Q86" s="478"/>
      <c r="R86" s="478"/>
      <c r="S86" s="478"/>
    </row>
    <row r="87" spans="1:19" s="2" customFormat="1" ht="13.5" customHeight="1">
      <c r="A87" s="411" t="str">
        <f>IF('[1]p30'!$A$57&lt;&gt;0,'[1]p30'!$A$57,"")</f>
        <v>O Computador como Instrumento de Ensino - T 01</v>
      </c>
      <c r="B87" s="411"/>
      <c r="C87" s="411"/>
      <c r="D87" s="411"/>
      <c r="E87" s="411"/>
      <c r="F87" s="479">
        <f>IF('[1]p30'!$F$57&lt;&gt;0,'[1]p30'!$F$57,"")</f>
        <v>60</v>
      </c>
      <c r="G87" s="479"/>
      <c r="H87" s="479">
        <f>IF('[1]p30'!$E$57&lt;&gt;0,'[1]p30'!$E$57,"")</f>
        <v>4</v>
      </c>
      <c r="I87" s="479"/>
      <c r="J87" s="479">
        <f>IF('[1]p30'!$I$57&lt;&gt;0,'[1]p30'!$I$57,"")</f>
        <v>14</v>
      </c>
      <c r="K87" s="479"/>
      <c r="L87" s="24"/>
      <c r="M87" s="479">
        <f>IF('[1]p30'!$K$57&lt;&gt;0,'[1]p30'!$K$57,"")</f>
        <v>2</v>
      </c>
      <c r="N87" s="479"/>
      <c r="O87" s="24"/>
      <c r="P87" s="24">
        <f>IF('[1]p30'!$L$57&lt;&gt;0,'[1]p30'!$L$57,"")</f>
      </c>
      <c r="Q87" s="42"/>
      <c r="R87" s="479">
        <f>IF('[1]p30'!$J$57&lt;&gt;0,'[1]p30'!$J$57,"")</f>
        <v>12</v>
      </c>
      <c r="S87" s="479"/>
    </row>
    <row r="88" spans="1:19" s="34" customFormat="1" ht="11.25">
      <c r="A88" s="392" t="str">
        <f>T('[1]p31'!$C$13:$G$13)</f>
        <v>Rosângela Silveira do Nascimento</v>
      </c>
      <c r="B88" s="378"/>
      <c r="C88" s="378"/>
      <c r="D88" s="378"/>
      <c r="E88" s="398"/>
      <c r="F88" s="477"/>
      <c r="G88" s="478"/>
      <c r="H88" s="478"/>
      <c r="I88" s="478"/>
      <c r="J88" s="478"/>
      <c r="K88" s="478"/>
      <c r="L88" s="478"/>
      <c r="M88" s="478"/>
      <c r="N88" s="478"/>
      <c r="O88" s="478"/>
      <c r="P88" s="478"/>
      <c r="Q88" s="478"/>
      <c r="R88" s="478"/>
      <c r="S88" s="478"/>
    </row>
    <row r="89" spans="1:19" s="2" customFormat="1" ht="13.5" customHeight="1">
      <c r="A89" s="411" t="str">
        <f>IF('[1]p31'!$A$57&lt;&gt;0,'[1]p31'!$A$57,"")</f>
        <v>Estatística Aplicada às Ciências Sociais II -T 01</v>
      </c>
      <c r="B89" s="411"/>
      <c r="C89" s="411"/>
      <c r="D89" s="411"/>
      <c r="E89" s="411"/>
      <c r="F89" s="479">
        <f>IF('[1]p31'!$F$57&lt;&gt;0,'[1]p31'!$F$57,"")</f>
        <v>60</v>
      </c>
      <c r="G89" s="479"/>
      <c r="H89" s="479">
        <f>IF('[1]p31'!$E$57&lt;&gt;0,'[1]p31'!$E$57,"")</f>
        <v>4</v>
      </c>
      <c r="I89" s="479"/>
      <c r="J89" s="479">
        <f>IF('[1]p31'!$I$57&lt;&gt;0,'[1]p31'!$I$57,"")</f>
        <v>19</v>
      </c>
      <c r="K89" s="479"/>
      <c r="L89" s="24"/>
      <c r="M89" s="479">
        <f>IF('[1]p31'!$K$57&lt;&gt;0,'[1]p31'!$K$57,"")</f>
        <v>5</v>
      </c>
      <c r="N89" s="479"/>
      <c r="O89" s="24"/>
      <c r="P89" s="24">
        <f>IF('[1]p31'!$L$57&lt;&gt;0,'[1]p31'!$L$57,"")</f>
        <v>1</v>
      </c>
      <c r="Q89" s="42"/>
      <c r="R89" s="479">
        <f>IF('[1]p31'!$J$57&lt;&gt;0,'[1]p31'!$J$57,"")</f>
        <v>13</v>
      </c>
      <c r="S89" s="479"/>
    </row>
    <row r="90" spans="1:19" s="2" customFormat="1" ht="13.5" customHeight="1">
      <c r="A90" s="411" t="str">
        <f>IF('[1]p31'!$A$58&lt;&gt;0,'[1]p31'!$A$58,"")</f>
        <v>Introdução à Estatística Econômica - T 02</v>
      </c>
      <c r="B90" s="411"/>
      <c r="C90" s="411"/>
      <c r="D90" s="411"/>
      <c r="E90" s="411"/>
      <c r="F90" s="479">
        <f>IF('[1]p31'!$F$58&lt;&gt;0,'[1]p31'!$F$58,"")</f>
        <v>60</v>
      </c>
      <c r="G90" s="479"/>
      <c r="H90" s="479">
        <f>IF('[1]p31'!$E$58&lt;&gt;0,'[1]p31'!$E$58,"")</f>
        <v>4</v>
      </c>
      <c r="I90" s="479"/>
      <c r="J90" s="479">
        <f>IF('[1]p31'!$I$58&lt;&gt;0,'[1]p31'!$I$58,"")</f>
        <v>22</v>
      </c>
      <c r="K90" s="479"/>
      <c r="L90" s="24"/>
      <c r="M90" s="479">
        <f>IF('[1]p31'!$K$58&lt;&gt;0,'[1]p31'!$K$58,"")</f>
        <v>3</v>
      </c>
      <c r="N90" s="479"/>
      <c r="O90" s="24"/>
      <c r="P90" s="24">
        <f>IF('[1]p31'!$L$58&lt;&gt;0,'[1]p31'!$L$58,"")</f>
        <v>3</v>
      </c>
      <c r="Q90" s="42"/>
      <c r="R90" s="479">
        <f>IF('[1]p31'!$J$58&lt;&gt;0,'[1]p31'!$J$58,"")</f>
        <v>16</v>
      </c>
      <c r="S90" s="479"/>
    </row>
    <row r="91" spans="1:19" s="34" customFormat="1" ht="11.25">
      <c r="A91" s="392" t="str">
        <f>T('[1]p32'!$C$13:$G$13)</f>
        <v>Sérgio Mota Alves</v>
      </c>
      <c r="B91" s="378"/>
      <c r="C91" s="378"/>
      <c r="D91" s="378"/>
      <c r="E91" s="398"/>
      <c r="F91" s="477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</row>
    <row r="92" spans="1:19" s="2" customFormat="1" ht="13.5" customHeight="1">
      <c r="A92" s="411" t="str">
        <f>IF('[1]p32'!$A$57&lt;&gt;0,'[1]p32'!$A$57,"")</f>
        <v>Álgebra Linear II - T 01</v>
      </c>
      <c r="B92" s="411"/>
      <c r="C92" s="411"/>
      <c r="D92" s="411"/>
      <c r="E92" s="411"/>
      <c r="F92" s="479">
        <f>IF('[1]p32'!$F$57&lt;&gt;0,'[1]p32'!$F$57,"")</f>
        <v>60</v>
      </c>
      <c r="G92" s="479"/>
      <c r="H92" s="479">
        <f>IF('[1]p32'!$E$57&lt;&gt;0,'[1]p32'!$E$57,"")</f>
        <v>4</v>
      </c>
      <c r="I92" s="479"/>
      <c r="J92" s="479">
        <f>IF('[1]p32'!$I$57&lt;&gt;0,'[1]p32'!$I$57,"")</f>
        <v>7</v>
      </c>
      <c r="K92" s="479"/>
      <c r="L92" s="24"/>
      <c r="M92" s="479">
        <f>IF('[1]p32'!$K$57&lt;&gt;0,'[1]p32'!$K$57,"")</f>
        <v>1</v>
      </c>
      <c r="N92" s="479"/>
      <c r="O92" s="24"/>
      <c r="P92" s="24">
        <f>IF('[1]p32'!$L$57&lt;&gt;0,'[1]p32'!$L$57,"")</f>
      </c>
      <c r="Q92" s="42"/>
      <c r="R92" s="479">
        <f>IF('[1]p32'!$J$57&lt;&gt;0,'[1]p32'!$J$57,"")</f>
        <v>6</v>
      </c>
      <c r="S92" s="479"/>
    </row>
    <row r="93" spans="1:19" s="2" customFormat="1" ht="13.5" customHeight="1">
      <c r="A93" s="411" t="str">
        <f>IF('[1]p32'!$A$58&lt;&gt;0,'[1]p32'!$A$58,"")</f>
        <v>Álgebra Vetorial e Geometria Analítica - T 01</v>
      </c>
      <c r="B93" s="411"/>
      <c r="C93" s="411"/>
      <c r="D93" s="411"/>
      <c r="E93" s="411"/>
      <c r="F93" s="479">
        <f>IF('[1]p32'!$F$58&lt;&gt;0,'[1]p32'!$F$58,"")</f>
        <v>60</v>
      </c>
      <c r="G93" s="479"/>
      <c r="H93" s="479">
        <f>IF('[1]p32'!$E$58&lt;&gt;0,'[1]p32'!$E$58,"")</f>
        <v>4</v>
      </c>
      <c r="I93" s="479"/>
      <c r="J93" s="479">
        <f>IF('[1]p32'!$I$58&lt;&gt;0,'[1]p32'!$I$58,"")</f>
        <v>60</v>
      </c>
      <c r="K93" s="479"/>
      <c r="L93" s="24"/>
      <c r="M93" s="479">
        <f>IF('[1]p32'!$K$58&lt;&gt;0,'[1]p32'!$K$58,"")</f>
        <v>8</v>
      </c>
      <c r="N93" s="479"/>
      <c r="O93" s="24"/>
      <c r="P93" s="24">
        <f>IF('[1]p32'!$L$58&lt;&gt;0,'[1]p32'!$L$58,"")</f>
        <v>2</v>
      </c>
      <c r="Q93" s="42"/>
      <c r="R93" s="479">
        <f>IF('[1]p32'!$J$58&lt;&gt;0,'[1]p32'!$J$58,"")</f>
        <v>50</v>
      </c>
      <c r="S93" s="479"/>
    </row>
    <row r="94" spans="1:19" s="2" customFormat="1" ht="13.5" customHeight="1">
      <c r="A94" s="411" t="str">
        <f>IF('[1]p32'!$A$59&lt;&gt;0,'[1]p32'!$A$59,"")</f>
        <v>Álgebra Vetorial e Geometria Analítica - T 05</v>
      </c>
      <c r="B94" s="411"/>
      <c r="C94" s="411"/>
      <c r="D94" s="411"/>
      <c r="E94" s="411"/>
      <c r="F94" s="479">
        <f>IF('[1]p32'!$F$59&lt;&gt;0,'[1]p32'!$F$59,"")</f>
        <v>60</v>
      </c>
      <c r="G94" s="479"/>
      <c r="H94" s="479">
        <f>IF('[1]p32'!$E$59&lt;&gt;0,'[1]p32'!$E$59,"")</f>
        <v>4</v>
      </c>
      <c r="I94" s="479"/>
      <c r="J94" s="479">
        <f>IF('[1]p32'!$I$59&lt;&gt;0,'[1]p32'!$I$59,"")</f>
        <v>50</v>
      </c>
      <c r="K94" s="479"/>
      <c r="L94" s="24"/>
      <c r="M94" s="479">
        <f>IF('[1]p32'!$K$59&lt;&gt;0,'[1]p32'!$K$59,"")</f>
        <v>10</v>
      </c>
      <c r="N94" s="479"/>
      <c r="O94" s="24"/>
      <c r="P94" s="24">
        <f>IF('[1]p32'!$L$59&lt;&gt;0,'[1]p32'!$L$59,"")</f>
        <v>2</v>
      </c>
      <c r="Q94" s="42"/>
      <c r="R94" s="479">
        <f>IF('[1]p32'!$J$59&lt;&gt;0,'[1]p32'!$J$59,"")</f>
        <v>38</v>
      </c>
      <c r="S94" s="479"/>
    </row>
    <row r="95" spans="1:19" s="34" customFormat="1" ht="11.25">
      <c r="A95" s="392" t="str">
        <f>T('[1]p33'!$C$13:$G$13)</f>
        <v>Severino Horácio da Silva</v>
      </c>
      <c r="B95" s="378"/>
      <c r="C95" s="378"/>
      <c r="D95" s="378"/>
      <c r="E95" s="398"/>
      <c r="F95" s="477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478"/>
    </row>
    <row r="96" spans="1:19" s="2" customFormat="1" ht="13.5" customHeight="1">
      <c r="A96" s="411" t="str">
        <f>IF('[1]p33'!$A$57&lt;&gt;0,'[1]p33'!$A$57,"")</f>
        <v>Introdução à Análise Real (Verão/2009)</v>
      </c>
      <c r="B96" s="411"/>
      <c r="C96" s="411"/>
      <c r="D96" s="411"/>
      <c r="E96" s="411"/>
      <c r="F96" s="479">
        <f>IF('[1]p33'!$F$57&lt;&gt;0,'[1]p33'!$F$57,"")</f>
        <v>23</v>
      </c>
      <c r="G96" s="479"/>
      <c r="H96" s="479">
        <f>IF('[1]p33'!$E$57&lt;&gt;0,'[1]p33'!$E$57,"")</f>
        <v>1.5</v>
      </c>
      <c r="I96" s="479"/>
      <c r="J96" s="479">
        <f>IF('[1]p33'!$I$57&lt;&gt;0,'[1]p33'!$I$57,"")</f>
      </c>
      <c r="K96" s="479"/>
      <c r="L96" s="24"/>
      <c r="M96" s="479">
        <f>IF('[1]p33'!$K$57&lt;&gt;0,'[1]p33'!$K$57,"")</f>
      </c>
      <c r="N96" s="479"/>
      <c r="O96" s="24"/>
      <c r="P96" s="24">
        <f>IF('[1]p33'!$L$57&lt;&gt;0,'[1]p33'!$L$57,"")</f>
      </c>
      <c r="Q96" s="42"/>
      <c r="R96" s="479">
        <f>IF('[1]p33'!$J$57&lt;&gt;0,'[1]p33'!$J$57,"")</f>
      </c>
      <c r="S96" s="479"/>
    </row>
    <row r="97" spans="1:19" s="34" customFormat="1" ht="11.25">
      <c r="A97" s="392" t="str">
        <f>T('[1]p34'!$C$13:$G$13)</f>
        <v>Vandik Estevam Barbosa</v>
      </c>
      <c r="B97" s="378"/>
      <c r="C97" s="378"/>
      <c r="D97" s="378"/>
      <c r="E97" s="398"/>
      <c r="F97" s="477"/>
      <c r="G97" s="478"/>
      <c r="H97" s="478"/>
      <c r="I97" s="478"/>
      <c r="J97" s="478"/>
      <c r="K97" s="478"/>
      <c r="L97" s="478"/>
      <c r="M97" s="478"/>
      <c r="N97" s="478"/>
      <c r="O97" s="478"/>
      <c r="P97" s="478"/>
      <c r="Q97" s="478"/>
      <c r="R97" s="478"/>
      <c r="S97" s="478"/>
    </row>
    <row r="98" spans="1:19" s="2" customFormat="1" ht="13.5" customHeight="1">
      <c r="A98" s="411" t="str">
        <f>IF('[1]p34'!$A$57&lt;&gt;0,'[1]p34'!$A$57,"")</f>
        <v>Cálculo Diferencial e Integral I (Novo) - T 01</v>
      </c>
      <c r="B98" s="411"/>
      <c r="C98" s="411"/>
      <c r="D98" s="411"/>
      <c r="E98" s="411"/>
      <c r="F98" s="479">
        <f>IF('[1]p34'!$F$57&lt;&gt;0,'[1]p34'!$F$57,"")</f>
        <v>60</v>
      </c>
      <c r="G98" s="479"/>
      <c r="H98" s="479">
        <f>IF('[1]p34'!$E$57&lt;&gt;0,'[1]p34'!$E$57,"")</f>
        <v>4</v>
      </c>
      <c r="I98" s="479"/>
      <c r="J98" s="479">
        <f>IF('[1]p34'!$I$57&lt;&gt;0,'[1]p34'!$I$57,"")</f>
        <v>43</v>
      </c>
      <c r="K98" s="479"/>
      <c r="L98" s="24"/>
      <c r="M98" s="479">
        <f>IF('[1]p34'!$K$57&lt;&gt;0,'[1]p34'!$K$57,"")</f>
        <v>14</v>
      </c>
      <c r="N98" s="479"/>
      <c r="O98" s="24"/>
      <c r="P98" s="24">
        <f>IF('[1]p34'!$L$57&lt;&gt;0,'[1]p34'!$L$57,"")</f>
        <v>20</v>
      </c>
      <c r="Q98" s="42"/>
      <c r="R98" s="479">
        <f>IF('[1]p34'!$J$57&lt;&gt;0,'[1]p34'!$J$57,"")</f>
        <v>9</v>
      </c>
      <c r="S98" s="479"/>
    </row>
    <row r="99" spans="1:19" s="2" customFormat="1" ht="13.5" customHeight="1">
      <c r="A99" s="411" t="str">
        <f>IF('[1]p34'!$A$58&lt;&gt;0,'[1]p34'!$A$58,"")</f>
        <v>Equações Diferenciais (Eng. Elétrica) - T 01</v>
      </c>
      <c r="B99" s="411"/>
      <c r="C99" s="411"/>
      <c r="D99" s="411"/>
      <c r="E99" s="411"/>
      <c r="F99" s="479">
        <f>IF('[1]p34'!$F$58&lt;&gt;0,'[1]p34'!$F$58,"")</f>
        <v>60</v>
      </c>
      <c r="G99" s="479"/>
      <c r="H99" s="479">
        <f>IF('[1]p34'!$E$58&lt;&gt;0,'[1]p34'!$E$58,"")</f>
        <v>4</v>
      </c>
      <c r="I99" s="479"/>
      <c r="J99" s="479">
        <f>IF('[1]p34'!$I$58&lt;&gt;0,'[1]p34'!$I$58,"")</f>
        <v>58</v>
      </c>
      <c r="K99" s="479"/>
      <c r="L99" s="24"/>
      <c r="M99" s="479">
        <f>IF('[1]p34'!$K$58&lt;&gt;0,'[1]p34'!$K$58,"")</f>
        <v>10</v>
      </c>
      <c r="N99" s="479"/>
      <c r="O99" s="24"/>
      <c r="P99" s="24">
        <f>IF('[1]p34'!$L$58&lt;&gt;0,'[1]p34'!$L$58,"")</f>
        <v>26</v>
      </c>
      <c r="Q99" s="42"/>
      <c r="R99" s="479">
        <f>IF('[1]p34'!$J$58&lt;&gt;0,'[1]p34'!$J$58,"")</f>
        <v>22</v>
      </c>
      <c r="S99" s="479"/>
    </row>
    <row r="100" spans="1:19" s="2" customFormat="1" ht="13.5" customHeight="1">
      <c r="A100" s="411" t="str">
        <f>IF('[1]p34'!$A$59&lt;&gt;0,'[1]p34'!$A$59,"")</f>
        <v>Equações Diferenciais Lineares - T 03</v>
      </c>
      <c r="B100" s="411"/>
      <c r="C100" s="411"/>
      <c r="D100" s="411"/>
      <c r="E100" s="411"/>
      <c r="F100" s="479">
        <f>IF('[1]p34'!$F$59&lt;&gt;0,'[1]p34'!$F$59,"")</f>
        <v>60</v>
      </c>
      <c r="G100" s="479"/>
      <c r="H100" s="479">
        <f>IF('[1]p34'!$E$59&lt;&gt;0,'[1]p34'!$E$59,"")</f>
        <v>4</v>
      </c>
      <c r="I100" s="479"/>
      <c r="J100" s="479">
        <f>IF('[1]p34'!$I$59&lt;&gt;0,'[1]p34'!$I$59,"")</f>
        <v>37</v>
      </c>
      <c r="K100" s="479"/>
      <c r="L100" s="24"/>
      <c r="M100" s="479">
        <f>IF('[1]p34'!$K$59&lt;&gt;0,'[1]p34'!$K$59,"")</f>
        <v>11</v>
      </c>
      <c r="N100" s="479"/>
      <c r="O100" s="24"/>
      <c r="P100" s="24">
        <f>IF('[1]p34'!$L$59&lt;&gt;0,'[1]p34'!$L$59,"")</f>
        <v>11</v>
      </c>
      <c r="Q100" s="42"/>
      <c r="R100" s="479">
        <f>IF('[1]p34'!$J$59&lt;&gt;0,'[1]p34'!$J$59,"")</f>
        <v>15</v>
      </c>
      <c r="S100" s="479"/>
    </row>
    <row r="101" spans="1:19" s="34" customFormat="1" ht="11.25">
      <c r="A101" s="392" t="str">
        <f>T('[1]p35'!$C$13:$G$13)</f>
        <v>Vanio Fragoso de Melo</v>
      </c>
      <c r="B101" s="378"/>
      <c r="C101" s="378"/>
      <c r="D101" s="378"/>
      <c r="E101" s="398"/>
      <c r="F101" s="477"/>
      <c r="G101" s="478"/>
      <c r="H101" s="478"/>
      <c r="I101" s="478"/>
      <c r="J101" s="478"/>
      <c r="K101" s="478"/>
      <c r="L101" s="478"/>
      <c r="M101" s="478"/>
      <c r="N101" s="478"/>
      <c r="O101" s="478"/>
      <c r="P101" s="478"/>
      <c r="Q101" s="478"/>
      <c r="R101" s="478"/>
      <c r="S101" s="478"/>
    </row>
    <row r="102" spans="1:19" s="2" customFormat="1" ht="13.5" customHeight="1">
      <c r="A102" s="411" t="str">
        <f>IF('[1]p35'!$A$57&lt;&gt;0,'[1]p35'!$A$57,"")</f>
        <v>Fundamentos de Matemática Elementar II - T 01</v>
      </c>
      <c r="B102" s="411"/>
      <c r="C102" s="411"/>
      <c r="D102" s="411"/>
      <c r="E102" s="411"/>
      <c r="F102" s="479">
        <f>IF('[1]p35'!$F$57&lt;&gt;0,'[1]p35'!$F$57,"")</f>
        <v>60</v>
      </c>
      <c r="G102" s="479"/>
      <c r="H102" s="479">
        <f>IF('[1]p35'!$E$57&lt;&gt;0,'[1]p35'!$E$57,"")</f>
        <v>4</v>
      </c>
      <c r="I102" s="479"/>
      <c r="J102" s="479">
        <f>IF('[1]p35'!$I$57&lt;&gt;0,'[1]p35'!$I$57,"")</f>
        <v>8</v>
      </c>
      <c r="K102" s="479"/>
      <c r="L102" s="24"/>
      <c r="M102" s="479">
        <f>IF('[1]p35'!$K$57&lt;&gt;0,'[1]p35'!$K$57,"")</f>
      </c>
      <c r="N102" s="479"/>
      <c r="O102" s="24"/>
      <c r="P102" s="24">
        <f>IF('[1]p35'!$L$57&lt;&gt;0,'[1]p35'!$L$57,"")</f>
        <v>4</v>
      </c>
      <c r="Q102" s="42"/>
      <c r="R102" s="479">
        <f>IF('[1]p35'!$J$57&lt;&gt;0,'[1]p35'!$J$57,"")</f>
        <v>4</v>
      </c>
      <c r="S102" s="479"/>
    </row>
    <row r="103" spans="1:19" s="2" customFormat="1" ht="13.5" customHeight="1">
      <c r="A103" s="411" t="str">
        <f>IF('[1]p35'!$A$58&lt;&gt;0,'[1]p35'!$A$58,"")</f>
        <v>Fundamentos de Matemática Elementar II - T 02</v>
      </c>
      <c r="B103" s="411"/>
      <c r="C103" s="411"/>
      <c r="D103" s="411"/>
      <c r="E103" s="411"/>
      <c r="F103" s="479">
        <f>IF('[1]p35'!$F$58&lt;&gt;0,'[1]p35'!$F$58,"")</f>
        <v>60</v>
      </c>
      <c r="G103" s="479"/>
      <c r="H103" s="479">
        <f>IF('[1]p35'!$E$58&lt;&gt;0,'[1]p35'!$E$58,"")</f>
        <v>4</v>
      </c>
      <c r="I103" s="479"/>
      <c r="J103" s="479">
        <f>IF('[1]p35'!$I$58&lt;&gt;0,'[1]p35'!$I$58,"")</f>
        <v>18</v>
      </c>
      <c r="K103" s="479"/>
      <c r="L103" s="24"/>
      <c r="M103" s="479">
        <f>IF('[1]p35'!$K$58&lt;&gt;0,'[1]p35'!$K$58,"")</f>
        <v>6</v>
      </c>
      <c r="N103" s="479"/>
      <c r="O103" s="24"/>
      <c r="P103" s="24">
        <f>IF('[1]p35'!$L$58&lt;&gt;0,'[1]p35'!$L$58,"")</f>
        <v>3</v>
      </c>
      <c r="Q103" s="42"/>
      <c r="R103" s="479">
        <f>IF('[1]p35'!$J$58&lt;&gt;0,'[1]p35'!$J$58,"")</f>
        <v>9</v>
      </c>
      <c r="S103" s="479"/>
    </row>
    <row r="104" spans="1:19" s="34" customFormat="1" ht="11.25">
      <c r="A104" s="392" t="str">
        <f>T('[1]p36'!$C$13:$G$13)</f>
        <v>Areli Mesquita da Silva</v>
      </c>
      <c r="B104" s="378"/>
      <c r="C104" s="378"/>
      <c r="D104" s="378"/>
      <c r="E104" s="398"/>
      <c r="F104" s="477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</row>
    <row r="105" spans="1:19" s="2" customFormat="1" ht="13.5" customHeight="1">
      <c r="A105" s="411" t="str">
        <f>IF('[1]p36'!$A$57&lt;&gt;0,'[1]p36'!$A$57,"")</f>
        <v>Estatística Descritiva - T 01</v>
      </c>
      <c r="B105" s="411"/>
      <c r="C105" s="411"/>
      <c r="D105" s="411"/>
      <c r="E105" s="411"/>
      <c r="F105" s="479">
        <f>IF('[1]p36'!$F$57&lt;&gt;0,'[1]p36'!$F$57,"")</f>
        <v>60</v>
      </c>
      <c r="G105" s="479"/>
      <c r="H105" s="479">
        <f>IF('[1]p36'!$E$57&lt;&gt;0,'[1]p36'!$E$57,"")</f>
        <v>4</v>
      </c>
      <c r="I105" s="479"/>
      <c r="J105" s="479">
        <f>IF('[1]p36'!$I$57&lt;&gt;0,'[1]p36'!$I$57,"")</f>
        <v>24</v>
      </c>
      <c r="K105" s="479"/>
      <c r="L105" s="24"/>
      <c r="M105" s="479">
        <f>IF('[1]p36'!$K$57&lt;&gt;0,'[1]p36'!$K$57,"")</f>
        <v>3</v>
      </c>
      <c r="N105" s="479"/>
      <c r="O105" s="24"/>
      <c r="P105" s="24">
        <f>IF('[1]p36'!$L$57&lt;&gt;0,'[1]p36'!$L$57,"")</f>
        <v>7</v>
      </c>
      <c r="Q105" s="42"/>
      <c r="R105" s="479">
        <f>IF('[1]p36'!$J$57&lt;&gt;0,'[1]p36'!$J$57,"")</f>
        <v>14</v>
      </c>
      <c r="S105" s="479"/>
    </row>
    <row r="106" spans="1:19" s="2" customFormat="1" ht="13.5" customHeight="1">
      <c r="A106" s="411" t="str">
        <f>IF('[1]p36'!$A$58&lt;&gt;0,'[1]p36'!$A$58,"")</f>
        <v>Introdução à Estatística Econômica - T 01</v>
      </c>
      <c r="B106" s="411"/>
      <c r="C106" s="411"/>
      <c r="D106" s="411"/>
      <c r="E106" s="411"/>
      <c r="F106" s="479">
        <f>IF('[1]p36'!$F$58&lt;&gt;0,'[1]p36'!$F$58,"")</f>
        <v>60</v>
      </c>
      <c r="G106" s="479"/>
      <c r="H106" s="479">
        <f>IF('[1]p36'!$E$58&lt;&gt;0,'[1]p36'!$E$58,"")</f>
        <v>4</v>
      </c>
      <c r="I106" s="479"/>
      <c r="J106" s="479">
        <f>IF('[1]p36'!$I$58&lt;&gt;0,'[1]p36'!$I$58,"")</f>
        <v>42</v>
      </c>
      <c r="K106" s="479"/>
      <c r="L106" s="24"/>
      <c r="M106" s="479">
        <f>IF('[1]p36'!$K$58&lt;&gt;0,'[1]p36'!$K$58,"")</f>
        <v>5</v>
      </c>
      <c r="N106" s="479"/>
      <c r="O106" s="24"/>
      <c r="P106" s="24">
        <f>IF('[1]p36'!$L$58&lt;&gt;0,'[1]p36'!$L$58,"")</f>
        <v>18</v>
      </c>
      <c r="Q106" s="42"/>
      <c r="R106" s="479">
        <f>IF('[1]p36'!$J$58&lt;&gt;0,'[1]p36'!$J$58,"")</f>
        <v>19</v>
      </c>
      <c r="S106" s="479"/>
    </row>
    <row r="107" spans="1:19" s="2" customFormat="1" ht="13.5" customHeight="1">
      <c r="A107" s="411" t="str">
        <f>IF('[1]p36'!$A$59&lt;&gt;0,'[1]p36'!$A$59,"")</f>
        <v>Probabilidade e Estatística - T 02</v>
      </c>
      <c r="B107" s="411"/>
      <c r="C107" s="411"/>
      <c r="D107" s="411"/>
      <c r="E107" s="411"/>
      <c r="F107" s="479">
        <f>IF('[1]p36'!$F$59&lt;&gt;0,'[1]p36'!$F$59,"")</f>
        <v>90</v>
      </c>
      <c r="G107" s="479"/>
      <c r="H107" s="479">
        <f>IF('[1]p36'!$E$59&lt;&gt;0,'[1]p36'!$E$59,"")</f>
        <v>6</v>
      </c>
      <c r="I107" s="479"/>
      <c r="J107" s="479">
        <f>IF('[1]p36'!$I$59&lt;&gt;0,'[1]p36'!$I$59,"")</f>
        <v>52</v>
      </c>
      <c r="K107" s="479"/>
      <c r="L107" s="24"/>
      <c r="M107" s="479">
        <f>IF('[1]p36'!$K$59&lt;&gt;0,'[1]p36'!$K$59,"")</f>
        <v>2</v>
      </c>
      <c r="N107" s="479"/>
      <c r="O107" s="24"/>
      <c r="P107" s="24">
        <f>IF('[1]p36'!$L$59&lt;&gt;0,'[1]p36'!$L$59,"")</f>
        <v>19</v>
      </c>
      <c r="Q107" s="42"/>
      <c r="R107" s="479">
        <f>IF('[1]p36'!$J$59&lt;&gt;0,'[1]p36'!$J$59,"")</f>
        <v>31</v>
      </c>
      <c r="S107" s="479"/>
    </row>
    <row r="108" spans="1:19" s="34" customFormat="1" ht="11.25">
      <c r="A108" s="372" t="str">
        <f>T('[1]p37'!$C$13:$G$13)</f>
        <v>Fernanda Clara de França Silva</v>
      </c>
      <c r="B108" s="373"/>
      <c r="C108" s="373"/>
      <c r="D108" s="373"/>
      <c r="E108" s="377"/>
      <c r="F108" s="477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</row>
    <row r="109" spans="1:19" s="2" customFormat="1" ht="13.5" customHeight="1">
      <c r="A109" s="411" t="str">
        <f>IF('[1]p37'!$A$57&lt;&gt;0,'[1]p37'!$A$57,"")</f>
        <v>Álgebra Vetorial e Geometria Analítica - T 04</v>
      </c>
      <c r="B109" s="411"/>
      <c r="C109" s="411"/>
      <c r="D109" s="411"/>
      <c r="E109" s="411"/>
      <c r="F109" s="479">
        <f>IF('[1]p37'!$F$57&lt;&gt;0,'[1]p37'!$F$57,"")</f>
        <v>60</v>
      </c>
      <c r="G109" s="479"/>
      <c r="H109" s="479">
        <f>IF('[1]p37'!$E$57&lt;&gt;0,'[1]p37'!$E$57,"")</f>
        <v>4</v>
      </c>
      <c r="I109" s="479"/>
      <c r="J109" s="479">
        <f>IF('[1]p37'!$I$57&lt;&gt;0,'[1]p37'!$I$57,"")</f>
        <v>61</v>
      </c>
      <c r="K109" s="479"/>
      <c r="L109" s="24"/>
      <c r="M109" s="479">
        <f>IF('[1]p37'!$K$57&lt;&gt;0,'[1]p37'!$K$57,"")</f>
        <v>16</v>
      </c>
      <c r="N109" s="479"/>
      <c r="O109" s="24"/>
      <c r="P109" s="24">
        <f>IF('[1]p37'!$L$57&lt;&gt;0,'[1]p37'!$L$57,"")</f>
        <v>9</v>
      </c>
      <c r="Q109" s="42"/>
      <c r="R109" s="479">
        <f>IF('[1]p37'!$J$57&lt;&gt;0,'[1]p37'!$J$57,"")</f>
        <v>36</v>
      </c>
      <c r="S109" s="479"/>
    </row>
    <row r="110" spans="1:19" s="2" customFormat="1" ht="13.5" customHeight="1">
      <c r="A110" s="411" t="str">
        <f>IF('[1]p37'!$A$58&lt;&gt;0,'[1]p37'!$A$58,"")</f>
        <v>Álgebra Vetorial e Geometria Analítica - T 07</v>
      </c>
      <c r="B110" s="411"/>
      <c r="C110" s="411"/>
      <c r="D110" s="411"/>
      <c r="E110" s="411"/>
      <c r="F110" s="479">
        <f>IF('[1]p37'!$F$58&lt;&gt;0,'[1]p37'!$F$58,"")</f>
        <v>60</v>
      </c>
      <c r="G110" s="479"/>
      <c r="H110" s="479">
        <f>IF('[1]p37'!$E$58&lt;&gt;0,'[1]p37'!$E$58,"")</f>
        <v>4</v>
      </c>
      <c r="I110" s="479"/>
      <c r="J110" s="479">
        <f>IF('[1]p37'!$I$58&lt;&gt;0,'[1]p37'!$I$58,"")</f>
        <v>54</v>
      </c>
      <c r="K110" s="479"/>
      <c r="L110" s="24"/>
      <c r="M110" s="479">
        <f>IF('[1]p37'!$K$58&lt;&gt;0,'[1]p37'!$K$58,"")</f>
        <v>21</v>
      </c>
      <c r="N110" s="479"/>
      <c r="O110" s="24"/>
      <c r="P110" s="24">
        <f>IF('[1]p37'!$L$58&lt;&gt;0,'[1]p37'!$L$58,"")</f>
        <v>13</v>
      </c>
      <c r="Q110" s="42"/>
      <c r="R110" s="479">
        <f>IF('[1]p37'!$J$58&lt;&gt;0,'[1]p37'!$J$58,"")</f>
        <v>20</v>
      </c>
      <c r="S110" s="479"/>
    </row>
    <row r="111" spans="1:19" s="2" customFormat="1" ht="13.5" customHeight="1">
      <c r="A111" s="411" t="str">
        <f>IF('[1]p37'!$A$59&lt;&gt;0,'[1]p37'!$A$59,"")</f>
        <v>Matemática Aplicada à Administração II - T 01</v>
      </c>
      <c r="B111" s="411"/>
      <c r="C111" s="411"/>
      <c r="D111" s="411"/>
      <c r="E111" s="411"/>
      <c r="F111" s="479">
        <f>IF('[1]p37'!$F$59&lt;&gt;0,'[1]p37'!$F$59,"")</f>
        <v>60</v>
      </c>
      <c r="G111" s="479"/>
      <c r="H111" s="479">
        <f>IF('[1]p37'!$E$59&lt;&gt;0,'[1]p37'!$E$59,"")</f>
        <v>4</v>
      </c>
      <c r="I111" s="479"/>
      <c r="J111" s="479">
        <f>IF('[1]p37'!$I$59&lt;&gt;0,'[1]p37'!$I$59,"")</f>
        <v>35</v>
      </c>
      <c r="K111" s="479"/>
      <c r="L111" s="24"/>
      <c r="M111" s="479">
        <f>IF('[1]p37'!$K$59&lt;&gt;0,'[1]p37'!$K$59,"")</f>
      </c>
      <c r="N111" s="479"/>
      <c r="O111" s="24"/>
      <c r="P111" s="24">
        <f>IF('[1]p37'!$L$59&lt;&gt;0,'[1]p37'!$L$59,"")</f>
        <v>1</v>
      </c>
      <c r="Q111" s="42"/>
      <c r="R111" s="479">
        <f>IF('[1]p37'!$J$59&lt;&gt;0,'[1]p37'!$J$59,"")</f>
        <v>34</v>
      </c>
      <c r="S111" s="479"/>
    </row>
    <row r="112" spans="1:19" s="2" customFormat="1" ht="13.5" customHeight="1">
      <c r="A112" s="411" t="str">
        <f>IF('[1]p37'!$A$60&lt;&gt;0,'[1]p37'!$A$60,"")</f>
        <v>Métodos Quantitativos I - T 01</v>
      </c>
      <c r="B112" s="411"/>
      <c r="C112" s="411"/>
      <c r="D112" s="411"/>
      <c r="E112" s="411"/>
      <c r="F112" s="479">
        <f>IF('[1]p37'!$F$60&lt;&gt;0,'[1]p37'!$F$60,"")</f>
        <v>60</v>
      </c>
      <c r="G112" s="479"/>
      <c r="H112" s="479">
        <f>IF('[1]p37'!$E$60&lt;&gt;0,'[1]p37'!$E$60,"")</f>
        <v>4</v>
      </c>
      <c r="I112" s="479"/>
      <c r="J112" s="479">
        <f>IF('[1]p37'!$I$60&lt;&gt;0,'[1]p37'!$I$60,"")</f>
        <v>52</v>
      </c>
      <c r="K112" s="479"/>
      <c r="L112" s="24"/>
      <c r="M112" s="479">
        <f>IF('[1]p37'!$K$60&lt;&gt;0,'[1]p37'!$K$60,"")</f>
        <v>25</v>
      </c>
      <c r="N112" s="479"/>
      <c r="O112" s="24"/>
      <c r="P112" s="24">
        <f>IF('[1]p37'!$L$60&lt;&gt;0,'[1]p37'!$L$60,"")</f>
        <v>6</v>
      </c>
      <c r="Q112" s="42"/>
      <c r="R112" s="479">
        <f>IF('[1]p37'!$J$60&lt;&gt;0,'[1]p37'!$J$60,"")</f>
        <v>21</v>
      </c>
      <c r="S112" s="479"/>
    </row>
    <row r="113" spans="1:19" s="34" customFormat="1" ht="11.25">
      <c r="A113" s="392" t="str">
        <f>T('[1]p38'!$C$13:$G$13)</f>
        <v>Grayci Mary Gonçalves Leal</v>
      </c>
      <c r="B113" s="378"/>
      <c r="C113" s="378"/>
      <c r="D113" s="378"/>
      <c r="E113" s="398"/>
      <c r="F113" s="477"/>
      <c r="G113" s="478"/>
      <c r="H113" s="478"/>
      <c r="I113" s="478"/>
      <c r="J113" s="478"/>
      <c r="K113" s="478"/>
      <c r="L113" s="478"/>
      <c r="M113" s="478"/>
      <c r="N113" s="478"/>
      <c r="O113" s="478"/>
      <c r="P113" s="478"/>
      <c r="Q113" s="478"/>
      <c r="R113" s="478"/>
      <c r="S113" s="478"/>
    </row>
    <row r="114" spans="1:19" s="2" customFormat="1" ht="13.5" customHeight="1">
      <c r="A114" s="411" t="str">
        <f>IF('[1]p38'!$A$57&lt;&gt;0,'[1]p38'!$A$57,"")</f>
        <v>Estatís. Econômica e Intr. à Econometria - T 01</v>
      </c>
      <c r="B114" s="411"/>
      <c r="C114" s="411"/>
      <c r="D114" s="411"/>
      <c r="E114" s="411"/>
      <c r="F114" s="479">
        <f>IF('[1]p38'!$F$57&lt;&gt;0,'[1]p38'!$F$57,"")</f>
        <v>60</v>
      </c>
      <c r="G114" s="479"/>
      <c r="H114" s="479">
        <f>IF('[1]p38'!$E$57&lt;&gt;0,'[1]p38'!$E$57,"")</f>
        <v>4</v>
      </c>
      <c r="I114" s="479"/>
      <c r="J114" s="479">
        <f>IF('[1]p38'!$I$57&lt;&gt;0,'[1]p38'!$I$57,"")</f>
        <v>28</v>
      </c>
      <c r="K114" s="479"/>
      <c r="L114" s="24"/>
      <c r="M114" s="479">
        <f>IF('[1]p38'!$K$57&lt;&gt;0,'[1]p38'!$K$57,"")</f>
        <v>2</v>
      </c>
      <c r="N114" s="479"/>
      <c r="O114" s="24"/>
      <c r="P114" s="24">
        <f>IF('[1]p38'!$L$57&lt;&gt;0,'[1]p38'!$L$57,"")</f>
        <v>7</v>
      </c>
      <c r="Q114" s="42"/>
      <c r="R114" s="479">
        <f>IF('[1]p38'!$J$57&lt;&gt;0,'[1]p38'!$J$57,"")</f>
        <v>19</v>
      </c>
      <c r="S114" s="479"/>
    </row>
    <row r="115" spans="1:19" s="2" customFormat="1" ht="13.5" customHeight="1">
      <c r="A115" s="411" t="str">
        <f>IF('[1]p38'!$A$58&lt;&gt;0,'[1]p38'!$A$58,"")</f>
        <v>Introdução à Estatística - T 01</v>
      </c>
      <c r="B115" s="411"/>
      <c r="C115" s="411"/>
      <c r="D115" s="411"/>
      <c r="E115" s="411"/>
      <c r="F115" s="479">
        <f>IF('[1]p38'!$F$58&lt;&gt;0,'[1]p38'!$F$58,"")</f>
        <v>60</v>
      </c>
      <c r="G115" s="479"/>
      <c r="H115" s="479">
        <f>IF('[1]p38'!$E$58&lt;&gt;0,'[1]p38'!$E$58,"")</f>
        <v>4</v>
      </c>
      <c r="I115" s="479"/>
      <c r="J115" s="479">
        <f>IF('[1]p38'!$I$58&lt;&gt;0,'[1]p38'!$I$58,"")</f>
        <v>29</v>
      </c>
      <c r="K115" s="479"/>
      <c r="L115" s="24"/>
      <c r="M115" s="479">
        <f>IF('[1]p38'!$K$58&lt;&gt;0,'[1]p38'!$K$58,"")</f>
      </c>
      <c r="N115" s="479"/>
      <c r="O115" s="24"/>
      <c r="P115" s="24">
        <f>IF('[1]p38'!$L$58&lt;&gt;0,'[1]p38'!$L$58,"")</f>
        <v>6</v>
      </c>
      <c r="Q115" s="42"/>
      <c r="R115" s="479">
        <f>IF('[1]p38'!$J$58&lt;&gt;0,'[1]p38'!$J$58,"")</f>
        <v>23</v>
      </c>
      <c r="S115" s="479"/>
    </row>
    <row r="116" spans="1:19" s="2" customFormat="1" ht="13.5" customHeight="1">
      <c r="A116" s="411" t="str">
        <f>IF('[1]p38'!$A$59&lt;&gt;0,'[1]p38'!$A$59,"")</f>
        <v>Probabilidade e Estatística - T 03</v>
      </c>
      <c r="B116" s="411"/>
      <c r="C116" s="411"/>
      <c r="D116" s="411"/>
      <c r="E116" s="411"/>
      <c r="F116" s="479">
        <f>IF('[1]p38'!$F$59&lt;&gt;0,'[1]p38'!$F$59,"")</f>
        <v>90</v>
      </c>
      <c r="G116" s="479"/>
      <c r="H116" s="479">
        <f>IF('[1]p38'!$E$59&lt;&gt;0,'[1]p38'!$E$59,"")</f>
        <v>6</v>
      </c>
      <c r="I116" s="479"/>
      <c r="J116" s="479">
        <f>IF('[1]p38'!$I$59&lt;&gt;0,'[1]p38'!$I$59,"")</f>
        <v>53</v>
      </c>
      <c r="K116" s="479"/>
      <c r="L116" s="24"/>
      <c r="M116" s="479">
        <f>IF('[1]p38'!$K$59&lt;&gt;0,'[1]p38'!$K$59,"")</f>
        <v>8</v>
      </c>
      <c r="N116" s="479"/>
      <c r="O116" s="24"/>
      <c r="P116" s="24">
        <f>IF('[1]p38'!$L$59&lt;&gt;0,'[1]p38'!$L$59,"")</f>
        <v>9</v>
      </c>
      <c r="Q116" s="42"/>
      <c r="R116" s="479">
        <f>IF('[1]p38'!$J$59&lt;&gt;0,'[1]p38'!$J$59,"")</f>
        <v>36</v>
      </c>
      <c r="S116" s="479"/>
    </row>
    <row r="117" spans="1:19" s="34" customFormat="1" ht="11.25">
      <c r="A117" s="392" t="str">
        <f>T('[1]p39'!$C$13:$G$13)</f>
        <v>Hugo Bezerra Borba de Araújo</v>
      </c>
      <c r="B117" s="378"/>
      <c r="C117" s="378"/>
      <c r="D117" s="378"/>
      <c r="E117" s="398"/>
      <c r="F117" s="477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</row>
    <row r="118" spans="1:19" s="2" customFormat="1" ht="13.5" customHeight="1">
      <c r="A118" s="411" t="str">
        <f>IF('[1]p39'!$A$57&lt;&gt;0,'[1]p39'!$A$57,"")</f>
        <v>Álgebra Linear I - T 04</v>
      </c>
      <c r="B118" s="411"/>
      <c r="C118" s="411"/>
      <c r="D118" s="411"/>
      <c r="E118" s="411"/>
      <c r="F118" s="479">
        <f>IF('[1]p39'!$F$57&lt;&gt;0,'[1]p39'!$F$57,"")</f>
        <v>60</v>
      </c>
      <c r="G118" s="479"/>
      <c r="H118" s="479">
        <f>IF('[1]p39'!$E$57&lt;&gt;0,'[1]p39'!$E$57,"")</f>
        <v>4</v>
      </c>
      <c r="I118" s="479"/>
      <c r="J118" s="479">
        <f>IF('[1]p39'!$I$57&lt;&gt;0,'[1]p39'!$I$57,"")</f>
        <v>60</v>
      </c>
      <c r="K118" s="479"/>
      <c r="L118" s="24"/>
      <c r="M118" s="479">
        <f>IF('[1]p39'!$K$57&lt;&gt;0,'[1]p39'!$K$57,"")</f>
        <v>6</v>
      </c>
      <c r="N118" s="479"/>
      <c r="O118" s="24"/>
      <c r="P118" s="24">
        <f>IF('[1]p39'!$L$57&lt;&gt;0,'[1]p39'!$L$57,"")</f>
        <v>37</v>
      </c>
      <c r="Q118" s="42"/>
      <c r="R118" s="479">
        <f>IF('[1]p39'!$J$57&lt;&gt;0,'[1]p39'!$J$57,"")</f>
        <v>17</v>
      </c>
      <c r="S118" s="479"/>
    </row>
    <row r="119" spans="1:19" s="2" customFormat="1" ht="13.5" customHeight="1">
      <c r="A119" s="411" t="str">
        <f>IF('[1]p39'!$A$58&lt;&gt;0,'[1]p39'!$A$58,"")</f>
        <v>Álgebra Linear I - T 05</v>
      </c>
      <c r="B119" s="411"/>
      <c r="C119" s="411"/>
      <c r="D119" s="411"/>
      <c r="E119" s="411"/>
      <c r="F119" s="479">
        <f>IF('[1]p39'!$F$58&lt;&gt;0,'[1]p39'!$F$58,"")</f>
        <v>60</v>
      </c>
      <c r="G119" s="479"/>
      <c r="H119" s="479">
        <f>IF('[1]p39'!$E$58&lt;&gt;0,'[1]p39'!$E$58,"")</f>
        <v>4</v>
      </c>
      <c r="I119" s="479"/>
      <c r="J119" s="479">
        <f>IF('[1]p39'!$I$58&lt;&gt;0,'[1]p39'!$I$58,"")</f>
        <v>50</v>
      </c>
      <c r="K119" s="479"/>
      <c r="L119" s="24"/>
      <c r="M119" s="479">
        <f>IF('[1]p39'!$K$58&lt;&gt;0,'[1]p39'!$K$58,"")</f>
        <v>4</v>
      </c>
      <c r="N119" s="479"/>
      <c r="O119" s="24"/>
      <c r="P119" s="24">
        <f>IF('[1]p39'!$L$58&lt;&gt;0,'[1]p39'!$L$58,"")</f>
        <v>26</v>
      </c>
      <c r="Q119" s="42"/>
      <c r="R119" s="479">
        <f>IF('[1]p39'!$J$58&lt;&gt;0,'[1]p39'!$J$58,"")</f>
        <v>20</v>
      </c>
      <c r="S119" s="479"/>
    </row>
    <row r="120" spans="1:19" s="2" customFormat="1" ht="13.5" customHeight="1">
      <c r="A120" s="411" t="str">
        <f>IF('[1]p39'!$A$59&lt;&gt;0,'[1]p39'!$A$59,"")</f>
        <v>Matemática Aplicada ao Design - T 01</v>
      </c>
      <c r="B120" s="411"/>
      <c r="C120" s="411"/>
      <c r="D120" s="411"/>
      <c r="E120" s="411"/>
      <c r="F120" s="479">
        <f>IF('[1]p39'!$F$59&lt;&gt;0,'[1]p39'!$F$59,"")</f>
        <v>60</v>
      </c>
      <c r="G120" s="479"/>
      <c r="H120" s="479">
        <f>IF('[1]p39'!$E$59&lt;&gt;0,'[1]p39'!$E$59,"")</f>
        <v>4</v>
      </c>
      <c r="I120" s="479"/>
      <c r="J120" s="479">
        <f>IF('[1]p39'!$I$59&lt;&gt;0,'[1]p39'!$I$59,"")</f>
        <v>44</v>
      </c>
      <c r="K120" s="479"/>
      <c r="L120" s="24"/>
      <c r="M120" s="479">
        <f>IF('[1]p39'!$K$59&lt;&gt;0,'[1]p39'!$K$59,"")</f>
        <v>5</v>
      </c>
      <c r="N120" s="479"/>
      <c r="O120" s="24"/>
      <c r="P120" s="24">
        <f>IF('[1]p39'!$L$59&lt;&gt;0,'[1]p39'!$L$59,"")</f>
        <v>9</v>
      </c>
      <c r="Q120" s="42"/>
      <c r="R120" s="479">
        <f>IF('[1]p39'!$J$59&lt;&gt;0,'[1]p39'!$J$59,"")</f>
        <v>30</v>
      </c>
      <c r="S120" s="479"/>
    </row>
    <row r="121" spans="1:19" s="2" customFormat="1" ht="13.5" customHeight="1">
      <c r="A121" s="411" t="str">
        <f>IF('[1]p39'!$A$60&lt;&gt;0,'[1]p39'!$A$60,"")</f>
        <v>Métodos Quantitativos II - T 01</v>
      </c>
      <c r="B121" s="411"/>
      <c r="C121" s="411"/>
      <c r="D121" s="411"/>
      <c r="E121" s="411"/>
      <c r="F121" s="479">
        <f>IF('[1]p39'!$F$60&lt;&gt;0,'[1]p39'!$F$60,"")</f>
        <v>60</v>
      </c>
      <c r="G121" s="479"/>
      <c r="H121" s="479">
        <f>IF('[1]p39'!$E$60&lt;&gt;0,'[1]p39'!$E$60,"")</f>
        <v>4</v>
      </c>
      <c r="I121" s="479"/>
      <c r="J121" s="479">
        <f>IF('[1]p39'!$I$60&lt;&gt;0,'[1]p39'!$I$60,"")</f>
        <v>46</v>
      </c>
      <c r="K121" s="479"/>
      <c r="L121" s="24"/>
      <c r="M121" s="479">
        <f>IF('[1]p39'!$K$60&lt;&gt;0,'[1]p39'!$K$60,"")</f>
        <v>6</v>
      </c>
      <c r="N121" s="479"/>
      <c r="O121" s="24"/>
      <c r="P121" s="24">
        <f>IF('[1]p39'!$L$60&lt;&gt;0,'[1]p39'!$L$60,"")</f>
        <v>11</v>
      </c>
      <c r="Q121" s="42"/>
      <c r="R121" s="479">
        <f>IF('[1]p39'!$J$60&lt;&gt;0,'[1]p39'!$J$60,"")</f>
        <v>29</v>
      </c>
      <c r="S121" s="479"/>
    </row>
    <row r="122" spans="1:19" s="34" customFormat="1" ht="11.25">
      <c r="A122" s="392" t="str">
        <f>T('[1]p43'!$C$13:$G$13)</f>
        <v>Ivaldo Maciel de Brito</v>
      </c>
      <c r="B122" s="378"/>
      <c r="C122" s="378"/>
      <c r="D122" s="378"/>
      <c r="E122" s="398"/>
      <c r="F122" s="477"/>
      <c r="G122" s="478"/>
      <c r="H122" s="478"/>
      <c r="I122" s="478"/>
      <c r="J122" s="478"/>
      <c r="K122" s="478"/>
      <c r="L122" s="478"/>
      <c r="M122" s="478"/>
      <c r="N122" s="478"/>
      <c r="O122" s="478"/>
      <c r="P122" s="478"/>
      <c r="Q122" s="478"/>
      <c r="R122" s="478"/>
      <c r="S122" s="478"/>
    </row>
    <row r="123" spans="1:19" s="2" customFormat="1" ht="13.5" customHeight="1">
      <c r="A123" s="411" t="str">
        <f>IF('[1]p43'!$A$57&lt;&gt;0,'[1]p43'!$A$57,"")</f>
        <v>Cálculo Diferencial e Integral I - T 02</v>
      </c>
      <c r="B123" s="411"/>
      <c r="C123" s="411"/>
      <c r="D123" s="411"/>
      <c r="E123" s="411"/>
      <c r="F123" s="479">
        <f>IF('[1]p43'!$F$57&lt;&gt;0,'[1]p43'!$F$57,"")</f>
        <v>90</v>
      </c>
      <c r="G123" s="479"/>
      <c r="H123" s="479">
        <f>IF('[1]p43'!$E$57&lt;&gt;0,'[1]p43'!$E$57,"")</f>
        <v>6</v>
      </c>
      <c r="I123" s="479"/>
      <c r="J123" s="479">
        <f>IF('[1]p43'!$I$57&lt;&gt;0,'[1]p43'!$I$57,"")</f>
        <v>60</v>
      </c>
      <c r="K123" s="479"/>
      <c r="L123" s="24"/>
      <c r="M123" s="479">
        <f>IF('[1]p43'!$K$57&lt;&gt;0,'[1]p43'!$K$57,"")</f>
        <v>7</v>
      </c>
      <c r="N123" s="479"/>
      <c r="O123" s="24"/>
      <c r="P123" s="24">
        <f>IF('[1]p43'!$L$57&lt;&gt;0,'[1]p43'!$L$57,"")</f>
        <v>14</v>
      </c>
      <c r="Q123" s="42"/>
      <c r="R123" s="479">
        <f>IF('[1]p43'!$J$57&lt;&gt;0,'[1]p43'!$J$57,"")</f>
        <v>39</v>
      </c>
      <c r="S123" s="479"/>
    </row>
    <row r="124" spans="1:19" s="2" customFormat="1" ht="13.5" customHeight="1">
      <c r="A124" s="411" t="str">
        <f>IF('[1]p43'!$A$58&lt;&gt;0,'[1]p43'!$A$58,"")</f>
        <v>Cálculo Diferencial e Integral I - T 04</v>
      </c>
      <c r="B124" s="411"/>
      <c r="C124" s="411"/>
      <c r="D124" s="411"/>
      <c r="E124" s="411"/>
      <c r="F124" s="479">
        <f>IF('[1]p43'!$F$58&lt;&gt;0,'[1]p43'!$F$58,"")</f>
        <v>90</v>
      </c>
      <c r="G124" s="479"/>
      <c r="H124" s="479">
        <f>IF('[1]p43'!$E$58&lt;&gt;0,'[1]p43'!$E$58,"")</f>
        <v>6</v>
      </c>
      <c r="I124" s="479"/>
      <c r="J124" s="479">
        <f>IF('[1]p43'!$I$58&lt;&gt;0,'[1]p43'!$I$58,"")</f>
        <v>58</v>
      </c>
      <c r="K124" s="479"/>
      <c r="L124" s="24"/>
      <c r="M124" s="479">
        <f>IF('[1]p43'!$K$58&lt;&gt;0,'[1]p43'!$K$58,"")</f>
        <v>11</v>
      </c>
      <c r="N124" s="479"/>
      <c r="O124" s="24"/>
      <c r="P124" s="24">
        <f>IF('[1]p43'!$L$58&lt;&gt;0,'[1]p43'!$L$58,"")</f>
        <v>17</v>
      </c>
      <c r="Q124" s="42"/>
      <c r="R124" s="479">
        <f>IF('[1]p43'!$J$58&lt;&gt;0,'[1]p43'!$J$58,"")</f>
        <v>30</v>
      </c>
      <c r="S124" s="479"/>
    </row>
    <row r="125" spans="1:19" s="2" customFormat="1" ht="13.5" customHeight="1">
      <c r="A125" s="411" t="str">
        <f>IF('[1]p43'!$A$59&lt;&gt;0,'[1]p43'!$A$59,"")</f>
        <v>Cálculo Diferencial e Integral I (Comp+El) - T 01</v>
      </c>
      <c r="B125" s="411"/>
      <c r="C125" s="411"/>
      <c r="D125" s="411"/>
      <c r="E125" s="411"/>
      <c r="F125" s="479">
        <f>IF('[1]p43'!$F$59&lt;&gt;0,'[1]p43'!$F$59,"")</f>
        <v>60</v>
      </c>
      <c r="G125" s="479"/>
      <c r="H125" s="479">
        <f>IF('[1]p43'!$E$59&lt;&gt;0,'[1]p43'!$E$59,"")</f>
        <v>4</v>
      </c>
      <c r="I125" s="479"/>
      <c r="J125" s="479">
        <f>IF('[1]p43'!$I$59&lt;&gt;0,'[1]p43'!$I$59,"")</f>
        <v>60</v>
      </c>
      <c r="K125" s="479"/>
      <c r="L125" s="24"/>
      <c r="M125" s="479">
        <f>IF('[1]p43'!$K$59&lt;&gt;0,'[1]p43'!$K$59,"")</f>
        <v>6</v>
      </c>
      <c r="N125" s="479"/>
      <c r="O125" s="24"/>
      <c r="P125" s="24">
        <f>IF('[1]p43'!$L$59&lt;&gt;0,'[1]p43'!$L$59,"")</f>
        <v>13</v>
      </c>
      <c r="Q125" s="42"/>
      <c r="R125" s="479">
        <f>IF('[1]p43'!$J$59&lt;&gt;0,'[1]p43'!$J$59,"")</f>
        <v>41</v>
      </c>
      <c r="S125" s="479"/>
    </row>
    <row r="126" spans="1:19" s="34" customFormat="1" ht="11.25">
      <c r="A126" s="392" t="str">
        <f>T('[1]p40'!$C$13:$G$13)</f>
        <v>Juliana Paula Correia</v>
      </c>
      <c r="B126" s="378"/>
      <c r="C126" s="378"/>
      <c r="D126" s="378"/>
      <c r="E126" s="398"/>
      <c r="F126" s="477"/>
      <c r="G126" s="478"/>
      <c r="H126" s="478"/>
      <c r="I126" s="478"/>
      <c r="J126" s="478"/>
      <c r="K126" s="478"/>
      <c r="L126" s="478"/>
      <c r="M126" s="478"/>
      <c r="N126" s="478"/>
      <c r="O126" s="478"/>
      <c r="P126" s="478"/>
      <c r="Q126" s="478"/>
      <c r="R126" s="478"/>
      <c r="S126" s="478"/>
    </row>
    <row r="127" spans="1:19" s="2" customFormat="1" ht="13.5" customHeight="1">
      <c r="A127" s="411" t="str">
        <f>IF('[1]p40'!$A$57&lt;&gt;0,'[1]p40'!$A$57,"")</f>
        <v>Álgebra Linear I - T 01</v>
      </c>
      <c r="B127" s="411"/>
      <c r="C127" s="411"/>
      <c r="D127" s="411"/>
      <c r="E127" s="411"/>
      <c r="F127" s="479">
        <f>IF('[1]p40'!$F$57&lt;&gt;0,'[1]p40'!$F$57,"")</f>
        <v>60</v>
      </c>
      <c r="G127" s="479"/>
      <c r="H127" s="479">
        <f>IF('[1]p40'!$E$57&lt;&gt;0,'[1]p40'!$E$57,"")</f>
        <v>4</v>
      </c>
      <c r="I127" s="479"/>
      <c r="J127" s="479">
        <f>IF('[1]p40'!$I$57&lt;&gt;0,'[1]p40'!$I$57,"")</f>
        <v>60</v>
      </c>
      <c r="K127" s="479"/>
      <c r="L127" s="24"/>
      <c r="M127" s="479">
        <f>IF('[1]p40'!$K$57&lt;&gt;0,'[1]p40'!$K$57,"")</f>
      </c>
      <c r="N127" s="479"/>
      <c r="O127" s="24"/>
      <c r="P127" s="24">
        <f>IF('[1]p40'!$L$57&lt;&gt;0,'[1]p40'!$L$57,"")</f>
        <v>11</v>
      </c>
      <c r="Q127" s="42"/>
      <c r="R127" s="479">
        <f>IF('[1]p40'!$J$57&lt;&gt;0,'[1]p40'!$J$57,"")</f>
        <v>49</v>
      </c>
      <c r="S127" s="479"/>
    </row>
    <row r="128" spans="1:19" s="2" customFormat="1" ht="13.5" customHeight="1">
      <c r="A128" s="411" t="str">
        <f>IF('[1]p40'!$A$58&lt;&gt;0,'[1]p40'!$A$58,"")</f>
        <v>Álgebra Linear I - T 06</v>
      </c>
      <c r="B128" s="411"/>
      <c r="C128" s="411"/>
      <c r="D128" s="411"/>
      <c r="E128" s="411"/>
      <c r="F128" s="479">
        <f>IF('[1]p40'!$F$58&lt;&gt;0,'[1]p40'!$F$58,"")</f>
        <v>60</v>
      </c>
      <c r="G128" s="479"/>
      <c r="H128" s="479">
        <f>IF('[1]p40'!$E$58&lt;&gt;0,'[1]p40'!$E$58,"")</f>
        <v>4</v>
      </c>
      <c r="I128" s="479"/>
      <c r="J128" s="479">
        <f>IF('[1]p40'!$I$58&lt;&gt;0,'[1]p40'!$I$58,"")</f>
        <v>59</v>
      </c>
      <c r="K128" s="479"/>
      <c r="L128" s="24"/>
      <c r="M128" s="479">
        <f>IF('[1]p40'!$K$58&lt;&gt;0,'[1]p40'!$K$58,"")</f>
        <v>16</v>
      </c>
      <c r="N128" s="479"/>
      <c r="O128" s="24"/>
      <c r="P128" s="24">
        <f>IF('[1]p40'!$L$58&lt;&gt;0,'[1]p40'!$L$58,"")</f>
        <v>25</v>
      </c>
      <c r="Q128" s="42"/>
      <c r="R128" s="479">
        <f>IF('[1]p40'!$J$58&lt;&gt;0,'[1]p40'!$J$58,"")</f>
        <v>18</v>
      </c>
      <c r="S128" s="479"/>
    </row>
    <row r="129" spans="1:19" s="2" customFormat="1" ht="13.5" customHeight="1">
      <c r="A129" s="411" t="str">
        <f>IF('[1]p40'!$A$59&lt;&gt;0,'[1]p40'!$A$59,"")</f>
        <v>Matemática Aplicada à Administração I - T 01</v>
      </c>
      <c r="B129" s="411"/>
      <c r="C129" s="411"/>
      <c r="D129" s="411"/>
      <c r="E129" s="411"/>
      <c r="F129" s="479">
        <f>IF('[1]p40'!$F$59&lt;&gt;0,'[1]p40'!$F$59,"")</f>
        <v>60</v>
      </c>
      <c r="G129" s="479"/>
      <c r="H129" s="479">
        <f>IF('[1]p40'!$E$59&lt;&gt;0,'[1]p40'!$E$59,"")</f>
        <v>4</v>
      </c>
      <c r="I129" s="479"/>
      <c r="J129" s="479">
        <f>IF('[1]p40'!$I$59&lt;&gt;0,'[1]p40'!$I$59,"")</f>
        <v>60</v>
      </c>
      <c r="K129" s="479"/>
      <c r="L129" s="24"/>
      <c r="M129" s="479">
        <f>IF('[1]p40'!$K$59&lt;&gt;0,'[1]p40'!$K$59,"")</f>
        <v>16</v>
      </c>
      <c r="N129" s="479"/>
      <c r="O129" s="24"/>
      <c r="P129" s="24">
        <f>IF('[1]p40'!$L$59&lt;&gt;0,'[1]p40'!$L$59,"")</f>
        <v>18</v>
      </c>
      <c r="Q129" s="42"/>
      <c r="R129" s="479">
        <f>IF('[1]p40'!$J$59&lt;&gt;0,'[1]p40'!$J$59,"")</f>
        <v>26</v>
      </c>
      <c r="S129" s="479"/>
    </row>
    <row r="130" spans="1:19" s="2" customFormat="1" ht="13.5" customHeight="1">
      <c r="A130" s="411" t="str">
        <f>IF('[1]p40'!$A$60&lt;&gt;0,'[1]p40'!$A$60,"")</f>
        <v>Matemática Aplicada à Administração I - T 02</v>
      </c>
      <c r="B130" s="411"/>
      <c r="C130" s="411"/>
      <c r="D130" s="411"/>
      <c r="E130" s="411"/>
      <c r="F130" s="479">
        <f>IF('[1]p40'!$F$60&lt;&gt;0,'[1]p40'!$F$60,"")</f>
        <v>60</v>
      </c>
      <c r="G130" s="479"/>
      <c r="H130" s="479">
        <f>IF('[1]p40'!$E$60&lt;&gt;0,'[1]p40'!$E$60,"")</f>
        <v>4</v>
      </c>
      <c r="I130" s="479"/>
      <c r="J130" s="479">
        <f>IF('[1]p40'!$I$60&lt;&gt;0,'[1]p40'!$I$60,"")</f>
        <v>60</v>
      </c>
      <c r="K130" s="479"/>
      <c r="L130" s="24"/>
      <c r="M130" s="479">
        <f>IF('[1]p40'!$K$60&lt;&gt;0,'[1]p40'!$K$60,"")</f>
        <v>27</v>
      </c>
      <c r="N130" s="479"/>
      <c r="O130" s="24"/>
      <c r="P130" s="24">
        <f>IF('[1]p40'!$L$60&lt;&gt;0,'[1]p40'!$L$60,"")</f>
        <v>12</v>
      </c>
      <c r="Q130" s="42"/>
      <c r="R130" s="479">
        <f>IF('[1]p40'!$J$60&lt;&gt;0,'[1]p40'!$J$60,"")</f>
        <v>21</v>
      </c>
      <c r="S130" s="479"/>
    </row>
  </sheetData>
  <sheetProtection password="CEFE" sheet="1"/>
  <mergeCells count="611">
    <mergeCell ref="A125:E125"/>
    <mergeCell ref="F125:G125"/>
    <mergeCell ref="H125:I125"/>
    <mergeCell ref="J125:K125"/>
    <mergeCell ref="A124:E124"/>
    <mergeCell ref="F124:G124"/>
    <mergeCell ref="H124:I124"/>
    <mergeCell ref="J124:K124"/>
    <mergeCell ref="A122:E122"/>
    <mergeCell ref="F122:S122"/>
    <mergeCell ref="A123:E123"/>
    <mergeCell ref="F123:G123"/>
    <mergeCell ref="H123:I123"/>
    <mergeCell ref="J123:K123"/>
    <mergeCell ref="M123:N123"/>
    <mergeCell ref="R123:S123"/>
    <mergeCell ref="A59:E59"/>
    <mergeCell ref="F59:S59"/>
    <mergeCell ref="A62:E62"/>
    <mergeCell ref="F62:G62"/>
    <mergeCell ref="H62:I62"/>
    <mergeCell ref="J62:K62"/>
    <mergeCell ref="H61:I61"/>
    <mergeCell ref="J61:K61"/>
    <mergeCell ref="M57:N57"/>
    <mergeCell ref="R57:S57"/>
    <mergeCell ref="A57:E57"/>
    <mergeCell ref="F57:G57"/>
    <mergeCell ref="H57:I57"/>
    <mergeCell ref="J57:K57"/>
    <mergeCell ref="M11:N11"/>
    <mergeCell ref="R11:S11"/>
    <mergeCell ref="M61:N61"/>
    <mergeCell ref="R61:S61"/>
    <mergeCell ref="M12:N12"/>
    <mergeCell ref="R12:S12"/>
    <mergeCell ref="M58:N58"/>
    <mergeCell ref="R58:S58"/>
    <mergeCell ref="M49:N49"/>
    <mergeCell ref="R49:S49"/>
    <mergeCell ref="A128:E128"/>
    <mergeCell ref="F128:G128"/>
    <mergeCell ref="H11:I11"/>
    <mergeCell ref="J11:K11"/>
    <mergeCell ref="H128:I128"/>
    <mergeCell ref="J128:K128"/>
    <mergeCell ref="A119:E119"/>
    <mergeCell ref="F119:G119"/>
    <mergeCell ref="A126:E126"/>
    <mergeCell ref="F126:S126"/>
    <mergeCell ref="M13:N13"/>
    <mergeCell ref="R13:S13"/>
    <mergeCell ref="A12:E12"/>
    <mergeCell ref="F12:G12"/>
    <mergeCell ref="H12:I12"/>
    <mergeCell ref="J12:K12"/>
    <mergeCell ref="A13:E13"/>
    <mergeCell ref="F13:G13"/>
    <mergeCell ref="H13:I13"/>
    <mergeCell ref="J13:K13"/>
    <mergeCell ref="M130:N130"/>
    <mergeCell ref="R130:S130"/>
    <mergeCell ref="A129:E129"/>
    <mergeCell ref="F129:G129"/>
    <mergeCell ref="A130:E130"/>
    <mergeCell ref="F130:G130"/>
    <mergeCell ref="H130:I130"/>
    <mergeCell ref="J130:K130"/>
    <mergeCell ref="H129:I129"/>
    <mergeCell ref="J129:K129"/>
    <mergeCell ref="M128:N128"/>
    <mergeCell ref="R128:S128"/>
    <mergeCell ref="M129:N129"/>
    <mergeCell ref="R129:S129"/>
    <mergeCell ref="A127:E127"/>
    <mergeCell ref="F127:G127"/>
    <mergeCell ref="H127:I127"/>
    <mergeCell ref="J127:K127"/>
    <mergeCell ref="M127:N127"/>
    <mergeCell ref="R127:S127"/>
    <mergeCell ref="M120:N120"/>
    <mergeCell ref="R120:S120"/>
    <mergeCell ref="M125:N125"/>
    <mergeCell ref="R125:S125"/>
    <mergeCell ref="M124:N124"/>
    <mergeCell ref="R124:S124"/>
    <mergeCell ref="A121:E121"/>
    <mergeCell ref="F121:G121"/>
    <mergeCell ref="H121:I121"/>
    <mergeCell ref="J121:K121"/>
    <mergeCell ref="H119:I119"/>
    <mergeCell ref="J119:K119"/>
    <mergeCell ref="M121:N121"/>
    <mergeCell ref="R121:S121"/>
    <mergeCell ref="M119:N119"/>
    <mergeCell ref="R119:S119"/>
    <mergeCell ref="A120:E120"/>
    <mergeCell ref="F120:G120"/>
    <mergeCell ref="H120:I120"/>
    <mergeCell ref="J120:K120"/>
    <mergeCell ref="A118:E118"/>
    <mergeCell ref="F118:G118"/>
    <mergeCell ref="H118:I118"/>
    <mergeCell ref="J118:K118"/>
    <mergeCell ref="M118:N118"/>
    <mergeCell ref="R118:S118"/>
    <mergeCell ref="M115:N115"/>
    <mergeCell ref="R115:S115"/>
    <mergeCell ref="M116:N116"/>
    <mergeCell ref="R116:S116"/>
    <mergeCell ref="A117:E117"/>
    <mergeCell ref="F117:S117"/>
    <mergeCell ref="A115:E115"/>
    <mergeCell ref="F115:G115"/>
    <mergeCell ref="H115:I115"/>
    <mergeCell ref="J115:K115"/>
    <mergeCell ref="A116:E116"/>
    <mergeCell ref="F116:G116"/>
    <mergeCell ref="H116:I116"/>
    <mergeCell ref="J116:K116"/>
    <mergeCell ref="A113:E113"/>
    <mergeCell ref="F113:S113"/>
    <mergeCell ref="A114:E114"/>
    <mergeCell ref="F114:G114"/>
    <mergeCell ref="H114:I114"/>
    <mergeCell ref="J114:K114"/>
    <mergeCell ref="M114:N114"/>
    <mergeCell ref="R114:S114"/>
    <mergeCell ref="M110:N110"/>
    <mergeCell ref="R110:S110"/>
    <mergeCell ref="M111:N111"/>
    <mergeCell ref="R111:S111"/>
    <mergeCell ref="M112:N112"/>
    <mergeCell ref="R112:S112"/>
    <mergeCell ref="A112:E112"/>
    <mergeCell ref="F112:G112"/>
    <mergeCell ref="H112:I112"/>
    <mergeCell ref="J112:K112"/>
    <mergeCell ref="A110:E110"/>
    <mergeCell ref="F110:G110"/>
    <mergeCell ref="H110:I110"/>
    <mergeCell ref="J110:K110"/>
    <mergeCell ref="A111:E111"/>
    <mergeCell ref="F111:G111"/>
    <mergeCell ref="H111:I111"/>
    <mergeCell ref="J111:K111"/>
    <mergeCell ref="A109:E109"/>
    <mergeCell ref="F109:G109"/>
    <mergeCell ref="H109:I109"/>
    <mergeCell ref="J109:K109"/>
    <mergeCell ref="M109:N109"/>
    <mergeCell ref="R109:S109"/>
    <mergeCell ref="M106:N106"/>
    <mergeCell ref="R106:S106"/>
    <mergeCell ref="M107:N107"/>
    <mergeCell ref="R107:S107"/>
    <mergeCell ref="A108:E108"/>
    <mergeCell ref="F108:S108"/>
    <mergeCell ref="A106:E106"/>
    <mergeCell ref="F106:G106"/>
    <mergeCell ref="H106:I106"/>
    <mergeCell ref="J106:K106"/>
    <mergeCell ref="A107:E107"/>
    <mergeCell ref="F107:G107"/>
    <mergeCell ref="H107:I107"/>
    <mergeCell ref="J107:K107"/>
    <mergeCell ref="A105:E105"/>
    <mergeCell ref="F105:G105"/>
    <mergeCell ref="H105:I105"/>
    <mergeCell ref="J105:K105"/>
    <mergeCell ref="M105:N105"/>
    <mergeCell ref="R105:S105"/>
    <mergeCell ref="M99:N99"/>
    <mergeCell ref="R99:S99"/>
    <mergeCell ref="M100:N100"/>
    <mergeCell ref="R100:S100"/>
    <mergeCell ref="A104:E104"/>
    <mergeCell ref="F104:S104"/>
    <mergeCell ref="A99:E99"/>
    <mergeCell ref="F99:G99"/>
    <mergeCell ref="H99:I99"/>
    <mergeCell ref="J99:K99"/>
    <mergeCell ref="A100:E100"/>
    <mergeCell ref="F100:G100"/>
    <mergeCell ref="H100:I100"/>
    <mergeCell ref="J100:K100"/>
    <mergeCell ref="A97:E97"/>
    <mergeCell ref="F97:S97"/>
    <mergeCell ref="A98:E98"/>
    <mergeCell ref="F98:G98"/>
    <mergeCell ref="H98:I98"/>
    <mergeCell ref="J98:K98"/>
    <mergeCell ref="M98:N98"/>
    <mergeCell ref="R98:S98"/>
    <mergeCell ref="A96:E96"/>
    <mergeCell ref="F96:G96"/>
    <mergeCell ref="H96:I96"/>
    <mergeCell ref="J96:K96"/>
    <mergeCell ref="M96:N96"/>
    <mergeCell ref="R96:S96"/>
    <mergeCell ref="M93:N93"/>
    <mergeCell ref="R93:S93"/>
    <mergeCell ref="M94:N94"/>
    <mergeCell ref="R94:S94"/>
    <mergeCell ref="A95:E95"/>
    <mergeCell ref="F95:S95"/>
    <mergeCell ref="A93:E93"/>
    <mergeCell ref="F93:G93"/>
    <mergeCell ref="H93:I93"/>
    <mergeCell ref="J93:K93"/>
    <mergeCell ref="A94:E94"/>
    <mergeCell ref="F94:G94"/>
    <mergeCell ref="H94:I94"/>
    <mergeCell ref="J94:K94"/>
    <mergeCell ref="M90:N90"/>
    <mergeCell ref="R90:S90"/>
    <mergeCell ref="A91:E91"/>
    <mergeCell ref="F91:S91"/>
    <mergeCell ref="A90:E90"/>
    <mergeCell ref="F90:G90"/>
    <mergeCell ref="H90:I90"/>
    <mergeCell ref="J90:K90"/>
    <mergeCell ref="A92:E92"/>
    <mergeCell ref="F92:G92"/>
    <mergeCell ref="H92:I92"/>
    <mergeCell ref="J92:K92"/>
    <mergeCell ref="M92:N92"/>
    <mergeCell ref="R92:S92"/>
    <mergeCell ref="A6:E6"/>
    <mergeCell ref="A3:D3"/>
    <mergeCell ref="H89:I89"/>
    <mergeCell ref="J89:K89"/>
    <mergeCell ref="M89:N89"/>
    <mergeCell ref="R89:S89"/>
    <mergeCell ref="A10:E10"/>
    <mergeCell ref="F10:S10"/>
    <mergeCell ref="A11:E11"/>
    <mergeCell ref="F11:G11"/>
    <mergeCell ref="A86:E86"/>
    <mergeCell ref="F86:S86"/>
    <mergeCell ref="A85:E85"/>
    <mergeCell ref="F85:G85"/>
    <mergeCell ref="H85:I85"/>
    <mergeCell ref="J85:K85"/>
    <mergeCell ref="M85:N85"/>
    <mergeCell ref="R85:S85"/>
    <mergeCell ref="A87:E87"/>
    <mergeCell ref="F87:G87"/>
    <mergeCell ref="H87:I87"/>
    <mergeCell ref="J87:K87"/>
    <mergeCell ref="M82:N82"/>
    <mergeCell ref="R82:S82"/>
    <mergeCell ref="M87:N87"/>
    <mergeCell ref="R87:S87"/>
    <mergeCell ref="A83:E83"/>
    <mergeCell ref="F83:S83"/>
    <mergeCell ref="A84:E84"/>
    <mergeCell ref="F84:G84"/>
    <mergeCell ref="H84:I84"/>
    <mergeCell ref="J84:K84"/>
    <mergeCell ref="M84:N84"/>
    <mergeCell ref="R84:S84"/>
    <mergeCell ref="M81:N81"/>
    <mergeCell ref="R81:S81"/>
    <mergeCell ref="A82:E82"/>
    <mergeCell ref="F82:G82"/>
    <mergeCell ref="A81:E81"/>
    <mergeCell ref="F81:G81"/>
    <mergeCell ref="H81:I81"/>
    <mergeCell ref="J81:K81"/>
    <mergeCell ref="H82:I82"/>
    <mergeCell ref="J82:K82"/>
    <mergeCell ref="A79:E79"/>
    <mergeCell ref="F79:S79"/>
    <mergeCell ref="A80:E80"/>
    <mergeCell ref="F80:G80"/>
    <mergeCell ref="H80:I80"/>
    <mergeCell ref="J80:K80"/>
    <mergeCell ref="M80:N80"/>
    <mergeCell ref="R80:S80"/>
    <mergeCell ref="M78:N78"/>
    <mergeCell ref="R78:S78"/>
    <mergeCell ref="A78:E78"/>
    <mergeCell ref="F78:G78"/>
    <mergeCell ref="H78:I78"/>
    <mergeCell ref="J78:K78"/>
    <mergeCell ref="A76:E76"/>
    <mergeCell ref="F76:S76"/>
    <mergeCell ref="A77:E77"/>
    <mergeCell ref="F77:G77"/>
    <mergeCell ref="H77:I77"/>
    <mergeCell ref="J77:K77"/>
    <mergeCell ref="M77:N77"/>
    <mergeCell ref="R77:S77"/>
    <mergeCell ref="M75:N75"/>
    <mergeCell ref="R75:S75"/>
    <mergeCell ref="A75:E75"/>
    <mergeCell ref="F75:G75"/>
    <mergeCell ref="H75:I75"/>
    <mergeCell ref="J75:K75"/>
    <mergeCell ref="A73:E73"/>
    <mergeCell ref="F73:S73"/>
    <mergeCell ref="A74:E74"/>
    <mergeCell ref="F74:G74"/>
    <mergeCell ref="H74:I74"/>
    <mergeCell ref="J74:K74"/>
    <mergeCell ref="M74:N74"/>
    <mergeCell ref="R74:S74"/>
    <mergeCell ref="A72:E72"/>
    <mergeCell ref="F72:G72"/>
    <mergeCell ref="H72:I72"/>
    <mergeCell ref="J72:K72"/>
    <mergeCell ref="M71:N71"/>
    <mergeCell ref="R71:S71"/>
    <mergeCell ref="M72:N72"/>
    <mergeCell ref="R72:S72"/>
    <mergeCell ref="A71:E71"/>
    <mergeCell ref="F71:G71"/>
    <mergeCell ref="H71:I71"/>
    <mergeCell ref="J71:K71"/>
    <mergeCell ref="A66:E66"/>
    <mergeCell ref="F66:G66"/>
    <mergeCell ref="H66:I66"/>
    <mergeCell ref="J66:K66"/>
    <mergeCell ref="A64:E64"/>
    <mergeCell ref="F64:G64"/>
    <mergeCell ref="M65:N65"/>
    <mergeCell ref="R65:S65"/>
    <mergeCell ref="H64:I64"/>
    <mergeCell ref="J64:K64"/>
    <mergeCell ref="A65:E65"/>
    <mergeCell ref="F65:G65"/>
    <mergeCell ref="H65:I65"/>
    <mergeCell ref="J65:K65"/>
    <mergeCell ref="A70:E70"/>
    <mergeCell ref="F70:S70"/>
    <mergeCell ref="A67:E67"/>
    <mergeCell ref="F67:S67"/>
    <mergeCell ref="A69:E69"/>
    <mergeCell ref="F69:G69"/>
    <mergeCell ref="H69:I69"/>
    <mergeCell ref="J69:K69"/>
    <mergeCell ref="M69:N69"/>
    <mergeCell ref="R69:S69"/>
    <mergeCell ref="M66:N66"/>
    <mergeCell ref="R66:S66"/>
    <mergeCell ref="M64:N64"/>
    <mergeCell ref="R64:S64"/>
    <mergeCell ref="A63:E63"/>
    <mergeCell ref="F63:S63"/>
    <mergeCell ref="A60:E60"/>
    <mergeCell ref="F60:G60"/>
    <mergeCell ref="A61:E61"/>
    <mergeCell ref="F61:G61"/>
    <mergeCell ref="M62:N62"/>
    <mergeCell ref="R62:S62"/>
    <mergeCell ref="A58:E58"/>
    <mergeCell ref="F58:G58"/>
    <mergeCell ref="H58:I58"/>
    <mergeCell ref="J58:K58"/>
    <mergeCell ref="H55:I55"/>
    <mergeCell ref="J55:K55"/>
    <mergeCell ref="M54:N54"/>
    <mergeCell ref="R54:S54"/>
    <mergeCell ref="M55:N55"/>
    <mergeCell ref="R55:S55"/>
    <mergeCell ref="H52:I52"/>
    <mergeCell ref="J52:K52"/>
    <mergeCell ref="A56:E56"/>
    <mergeCell ref="F56:S56"/>
    <mergeCell ref="A54:E54"/>
    <mergeCell ref="F54:G54"/>
    <mergeCell ref="H54:I54"/>
    <mergeCell ref="J54:K54"/>
    <mergeCell ref="A55:E55"/>
    <mergeCell ref="F55:G55"/>
    <mergeCell ref="A53:E53"/>
    <mergeCell ref="F53:S53"/>
    <mergeCell ref="H51:I51"/>
    <mergeCell ref="J51:K51"/>
    <mergeCell ref="M51:N51"/>
    <mergeCell ref="R51:S51"/>
    <mergeCell ref="M52:N52"/>
    <mergeCell ref="R52:S52"/>
    <mergeCell ref="A52:E52"/>
    <mergeCell ref="F52:G52"/>
    <mergeCell ref="A50:E50"/>
    <mergeCell ref="F50:S50"/>
    <mergeCell ref="A68:E68"/>
    <mergeCell ref="F68:G68"/>
    <mergeCell ref="H68:I68"/>
    <mergeCell ref="J68:K68"/>
    <mergeCell ref="M68:N68"/>
    <mergeCell ref="R68:S68"/>
    <mergeCell ref="A51:E51"/>
    <mergeCell ref="F51:G51"/>
    <mergeCell ref="A48:E48"/>
    <mergeCell ref="F48:S48"/>
    <mergeCell ref="A49:E49"/>
    <mergeCell ref="F49:G49"/>
    <mergeCell ref="H49:I49"/>
    <mergeCell ref="J49:K49"/>
    <mergeCell ref="M47:N47"/>
    <mergeCell ref="R47:S47"/>
    <mergeCell ref="A47:E47"/>
    <mergeCell ref="F47:G47"/>
    <mergeCell ref="H47:I47"/>
    <mergeCell ref="J47:K47"/>
    <mergeCell ref="A45:E45"/>
    <mergeCell ref="F45:S45"/>
    <mergeCell ref="A46:E46"/>
    <mergeCell ref="F46:G46"/>
    <mergeCell ref="H46:I46"/>
    <mergeCell ref="J46:K46"/>
    <mergeCell ref="M46:N46"/>
    <mergeCell ref="R46:S46"/>
    <mergeCell ref="M44:N44"/>
    <mergeCell ref="R44:S44"/>
    <mergeCell ref="A44:E44"/>
    <mergeCell ref="F44:G44"/>
    <mergeCell ref="H44:I44"/>
    <mergeCell ref="J44:K44"/>
    <mergeCell ref="A42:E42"/>
    <mergeCell ref="F42:S42"/>
    <mergeCell ref="A43:E43"/>
    <mergeCell ref="F43:G43"/>
    <mergeCell ref="H43:I43"/>
    <mergeCell ref="J43:K43"/>
    <mergeCell ref="M43:N43"/>
    <mergeCell ref="R43:S43"/>
    <mergeCell ref="M41:N41"/>
    <mergeCell ref="R41:S41"/>
    <mergeCell ref="A41:E41"/>
    <mergeCell ref="F41:G41"/>
    <mergeCell ref="H41:I41"/>
    <mergeCell ref="J41:K41"/>
    <mergeCell ref="A39:E39"/>
    <mergeCell ref="F39:S39"/>
    <mergeCell ref="A40:E40"/>
    <mergeCell ref="F40:G40"/>
    <mergeCell ref="H40:I40"/>
    <mergeCell ref="J40:K40"/>
    <mergeCell ref="M40:N40"/>
    <mergeCell ref="R40:S40"/>
    <mergeCell ref="M36:N36"/>
    <mergeCell ref="R36:S36"/>
    <mergeCell ref="M38:N38"/>
    <mergeCell ref="J36:K36"/>
    <mergeCell ref="H38:I38"/>
    <mergeCell ref="H36:I36"/>
    <mergeCell ref="A37:E37"/>
    <mergeCell ref="F37:S37"/>
    <mergeCell ref="A36:E36"/>
    <mergeCell ref="F36:G36"/>
    <mergeCell ref="A38:E38"/>
    <mergeCell ref="F38:G38"/>
    <mergeCell ref="R38:S38"/>
    <mergeCell ref="J38:K38"/>
    <mergeCell ref="A35:E35"/>
    <mergeCell ref="F35:G35"/>
    <mergeCell ref="A33:E33"/>
    <mergeCell ref="F33:S33"/>
    <mergeCell ref="M35:N35"/>
    <mergeCell ref="R35:S35"/>
    <mergeCell ref="H35:I35"/>
    <mergeCell ref="J35:K35"/>
    <mergeCell ref="A34:E34"/>
    <mergeCell ref="F34:G34"/>
    <mergeCell ref="H34:I34"/>
    <mergeCell ref="J34:K34"/>
    <mergeCell ref="M34:N34"/>
    <mergeCell ref="R34:S34"/>
    <mergeCell ref="M32:N32"/>
    <mergeCell ref="R32:S32"/>
    <mergeCell ref="M31:N31"/>
    <mergeCell ref="R31:S31"/>
    <mergeCell ref="A32:E32"/>
    <mergeCell ref="F32:G32"/>
    <mergeCell ref="A31:E31"/>
    <mergeCell ref="F31:G31"/>
    <mergeCell ref="H31:I31"/>
    <mergeCell ref="J31:K31"/>
    <mergeCell ref="H32:I32"/>
    <mergeCell ref="J32:K32"/>
    <mergeCell ref="A29:E29"/>
    <mergeCell ref="F29:S29"/>
    <mergeCell ref="A30:E30"/>
    <mergeCell ref="F30:G30"/>
    <mergeCell ref="H30:I30"/>
    <mergeCell ref="J30:K30"/>
    <mergeCell ref="M30:N30"/>
    <mergeCell ref="R30:S30"/>
    <mergeCell ref="M28:N28"/>
    <mergeCell ref="R28:S28"/>
    <mergeCell ref="A28:E28"/>
    <mergeCell ref="F28:G28"/>
    <mergeCell ref="H28:I28"/>
    <mergeCell ref="J28:K28"/>
    <mergeCell ref="A26:E26"/>
    <mergeCell ref="F26:S26"/>
    <mergeCell ref="A27:E27"/>
    <mergeCell ref="F27:G27"/>
    <mergeCell ref="H27:I27"/>
    <mergeCell ref="J27:K27"/>
    <mergeCell ref="M27:N27"/>
    <mergeCell ref="R27:S27"/>
    <mergeCell ref="A24:E24"/>
    <mergeCell ref="F24:S24"/>
    <mergeCell ref="A25:E25"/>
    <mergeCell ref="F25:G25"/>
    <mergeCell ref="H25:I25"/>
    <mergeCell ref="J25:K25"/>
    <mergeCell ref="M25:N25"/>
    <mergeCell ref="R25:S25"/>
    <mergeCell ref="M23:N23"/>
    <mergeCell ref="R23:S23"/>
    <mergeCell ref="A23:E23"/>
    <mergeCell ref="F23:G23"/>
    <mergeCell ref="H23:I23"/>
    <mergeCell ref="J23:K23"/>
    <mergeCell ref="A21:E21"/>
    <mergeCell ref="F21:S21"/>
    <mergeCell ref="A22:E22"/>
    <mergeCell ref="F22:G22"/>
    <mergeCell ref="H22:I22"/>
    <mergeCell ref="J22:K22"/>
    <mergeCell ref="M22:N22"/>
    <mergeCell ref="R22:S22"/>
    <mergeCell ref="A19:E19"/>
    <mergeCell ref="F19:S19"/>
    <mergeCell ref="A20:E20"/>
    <mergeCell ref="F20:G20"/>
    <mergeCell ref="H20:I20"/>
    <mergeCell ref="J20:K20"/>
    <mergeCell ref="M20:N20"/>
    <mergeCell ref="R20:S20"/>
    <mergeCell ref="A18:E18"/>
    <mergeCell ref="F18:G18"/>
    <mergeCell ref="H18:I18"/>
    <mergeCell ref="J18:K18"/>
    <mergeCell ref="M17:N17"/>
    <mergeCell ref="R17:S17"/>
    <mergeCell ref="M18:N18"/>
    <mergeCell ref="R18:S18"/>
    <mergeCell ref="J15:K15"/>
    <mergeCell ref="M15:N15"/>
    <mergeCell ref="R15:S15"/>
    <mergeCell ref="A16:E16"/>
    <mergeCell ref="F16:S16"/>
    <mergeCell ref="A17:E17"/>
    <mergeCell ref="F17:G17"/>
    <mergeCell ref="H17:I17"/>
    <mergeCell ref="J17:K17"/>
    <mergeCell ref="A9:E9"/>
    <mergeCell ref="A14:E14"/>
    <mergeCell ref="F14:S14"/>
    <mergeCell ref="H60:I60"/>
    <mergeCell ref="J60:K60"/>
    <mergeCell ref="M60:N60"/>
    <mergeCell ref="R60:S60"/>
    <mergeCell ref="A15:E15"/>
    <mergeCell ref="F15:G15"/>
    <mergeCell ref="H15:I15"/>
    <mergeCell ref="R5:S5"/>
    <mergeCell ref="H9:I9"/>
    <mergeCell ref="J7:K7"/>
    <mergeCell ref="R7:S7"/>
    <mergeCell ref="R8:S8"/>
    <mergeCell ref="M9:N9"/>
    <mergeCell ref="R9:S9"/>
    <mergeCell ref="J9:K9"/>
    <mergeCell ref="A5:E5"/>
    <mergeCell ref="F5:G5"/>
    <mergeCell ref="A7:E7"/>
    <mergeCell ref="M7:N7"/>
    <mergeCell ref="H5:I5"/>
    <mergeCell ref="J5:K5"/>
    <mergeCell ref="M5:N5"/>
    <mergeCell ref="F7:G7"/>
    <mergeCell ref="H7:I7"/>
    <mergeCell ref="F6:S6"/>
    <mergeCell ref="A1:S1"/>
    <mergeCell ref="A2:S2"/>
    <mergeCell ref="R3:S3"/>
    <mergeCell ref="P3:Q3"/>
    <mergeCell ref="E3:O3"/>
    <mergeCell ref="A4:S4"/>
    <mergeCell ref="M102:N102"/>
    <mergeCell ref="R102:S102"/>
    <mergeCell ref="M103:N103"/>
    <mergeCell ref="R103:S103"/>
    <mergeCell ref="A8:E8"/>
    <mergeCell ref="M8:N8"/>
    <mergeCell ref="F8:G8"/>
    <mergeCell ref="H8:I8"/>
    <mergeCell ref="J8:K8"/>
    <mergeCell ref="F9:G9"/>
    <mergeCell ref="A102:E102"/>
    <mergeCell ref="F102:G102"/>
    <mergeCell ref="H102:I102"/>
    <mergeCell ref="A101:E101"/>
    <mergeCell ref="F101:S101"/>
    <mergeCell ref="A88:E88"/>
    <mergeCell ref="F88:S88"/>
    <mergeCell ref="A89:E89"/>
    <mergeCell ref="F89:G89"/>
    <mergeCell ref="J102:K102"/>
    <mergeCell ref="A103:E103"/>
    <mergeCell ref="F103:G103"/>
    <mergeCell ref="H103:I103"/>
    <mergeCell ref="J103:K103"/>
  </mergeCells>
  <conditionalFormatting sqref="J7:K9 J15:K15 J17:K18 J11:K13 J20:K20 J22:K23 J27:K28 J30:K32 J34:K36 J38:K38 J40:K41 J43:K44 J46:K47 J49:K49 J51:K52 J54:K55 J57:K58 J60:K62 J64:K66 J68:K69 J71:K72 J74:K75 J77:K78 J80:K82 J84:K85 J87:K87 J89:K90 J92:K94 J96:K96 J98:K100 J102:K103 J105:K107 J109:K112 J114:K116 J127:K130 J118:K125 J25:K25">
    <cfRule type="cellIs" priority="1" dxfId="0" operator="notEqual" stopIfTrue="1">
      <formula>M7+P7+R7</formula>
    </cfRule>
  </conditionalFormatting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10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S137"/>
  <sheetViews>
    <sheetView zoomScalePageLayoutView="0" workbookViewId="0" topLeftCell="A1">
      <selection activeCell="G3" sqref="G3:M3"/>
    </sheetView>
  </sheetViews>
  <sheetFormatPr defaultColWidth="9.140625" defaultRowHeight="12.75"/>
  <cols>
    <col min="1" max="1" width="6.00390625" style="0" customWidth="1"/>
    <col min="2" max="3" width="6.7109375" style="0" customWidth="1"/>
    <col min="4" max="4" width="7.140625" style="0" customWidth="1"/>
    <col min="5" max="5" width="7.00390625" style="0" customWidth="1"/>
    <col min="6" max="6" width="7.28125" style="0" customWidth="1"/>
    <col min="7" max="7" width="6.8515625" style="0" customWidth="1"/>
    <col min="8" max="8" width="6.57421875" style="0" customWidth="1"/>
    <col min="9" max="9" width="6.28125" style="0" customWidth="1"/>
    <col min="10" max="10" width="5.7109375" style="0" customWidth="1"/>
    <col min="11" max="11" width="6.00390625" style="0" customWidth="1"/>
    <col min="12" max="12" width="7.8515625" style="0" customWidth="1"/>
    <col min="13" max="14" width="6.57421875" style="0" customWidth="1"/>
    <col min="15" max="16" width="6.421875" style="0" customWidth="1"/>
    <col min="17" max="17" width="6.710937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</row>
    <row r="2" spans="1:17" ht="13.5" thickBot="1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1:17" ht="13.5" thickBot="1">
      <c r="A3" s="384" t="s">
        <v>165</v>
      </c>
      <c r="B3" s="385"/>
      <c r="C3" s="385"/>
      <c r="D3" s="385"/>
      <c r="E3" s="385"/>
      <c r="F3" s="386"/>
      <c r="G3" s="389"/>
      <c r="H3" s="390"/>
      <c r="I3" s="390"/>
      <c r="J3" s="390"/>
      <c r="K3" s="390"/>
      <c r="L3" s="390"/>
      <c r="M3" s="391"/>
      <c r="N3" s="387" t="s">
        <v>81</v>
      </c>
      <c r="O3" s="388"/>
      <c r="P3" s="385" t="str">
        <f>'[1]p1'!$H$4</f>
        <v>2008.2</v>
      </c>
      <c r="Q3" s="386"/>
    </row>
    <row r="4" spans="1:17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s="8" customFormat="1" ht="12.75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</row>
    <row r="6" spans="1:17" s="1" customFormat="1" ht="12.75">
      <c r="A6" s="5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23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5" t="s">
        <v>42</v>
      </c>
      <c r="N6" s="6" t="s">
        <v>43</v>
      </c>
      <c r="O6" s="6" t="s">
        <v>44</v>
      </c>
      <c r="P6" s="6" t="s">
        <v>45</v>
      </c>
      <c r="Q6" s="6" t="s">
        <v>20</v>
      </c>
    </row>
    <row r="7" spans="1:17" s="4" customFormat="1" ht="11.25">
      <c r="A7" s="494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</row>
    <row r="8" spans="1:19" s="34" customFormat="1" ht="11.25">
      <c r="A8" s="395" t="str">
        <f>T('[1]p1'!$C$13:$G$13)</f>
        <v>Alciônio Saldanha de Oliveira</v>
      </c>
      <c r="B8" s="396"/>
      <c r="C8" s="396"/>
      <c r="D8" s="396"/>
      <c r="E8" s="413"/>
      <c r="F8" s="490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31"/>
      <c r="S8" s="31"/>
    </row>
    <row r="9" spans="1:17" s="2" customFormat="1" ht="11.25">
      <c r="A9" s="24">
        <f>IF('[1]p1'!$A$406&lt;&gt;0,'[1]p1'!$A$406,"")</f>
      </c>
      <c r="B9" s="24">
        <f>IF('[1]p1'!$B$406&lt;&gt;0,'[1]p1'!$B$406,"")</f>
      </c>
      <c r="C9" s="24">
        <f>IF('[1]p1'!$C$406&lt;&gt;0,'[1]p1'!$C$406,"")</f>
      </c>
      <c r="D9" s="24">
        <f>IF('[1]p1'!$D$406&lt;&gt;0,'[1]p1'!$D$406,"")</f>
        <v>180</v>
      </c>
      <c r="E9" s="24">
        <f>IF('[1]p1'!$E$406&lt;&gt;0,'[1]p1'!$E$406,"")</f>
      </c>
      <c r="F9" s="24">
        <f>IF('[1]p1'!$F$406&lt;&gt;0,'[1]p1'!$F$406,"")</f>
        <v>360</v>
      </c>
      <c r="G9" s="24">
        <f>IF('[1]p1'!$G$406&lt;&gt;0,'[1]p1'!$G$406,"")</f>
      </c>
      <c r="H9" s="24">
        <f>IF('[1]p1'!$H$406&lt;&gt;0,'[1]p1'!$H$406,"")</f>
      </c>
      <c r="I9" s="24">
        <f>IF('[1]p1'!$I$406&lt;&gt;0,'[1]p1'!$I$406,"")</f>
      </c>
      <c r="J9" s="24">
        <f>IF('[1]p1'!$J$406&lt;&gt;0,'[1]p1'!$J$406,"")</f>
      </c>
      <c r="K9" s="24">
        <f>IF('[1]p1'!$K$406&lt;&gt;0,'[1]p1'!$K$406,"")</f>
      </c>
      <c r="L9" s="24">
        <f>IF('[1]p1'!$L$406&lt;&gt;0,'[1]p1'!$L$406,"")</f>
      </c>
      <c r="M9" s="24" t="str">
        <f>IF('[1]p1'!$A$409&lt;&gt;0,'[1]p1'!$A$409," ")</f>
        <v> </v>
      </c>
      <c r="N9" s="24">
        <f>IF('[1]p1'!$B$409&lt;&gt;0,'[1]p1'!$B$409," ")</f>
        <v>100</v>
      </c>
      <c r="O9" s="24">
        <f>IF('[1]p1'!$C$409&lt;&gt;0,'[1]p1'!$C$409," ")</f>
        <v>10</v>
      </c>
      <c r="P9" s="24">
        <f>IF('[1]p1'!$D$409&lt;&gt;0,'[1]p1'!$D$409," ")</f>
        <v>80</v>
      </c>
      <c r="Q9" s="24">
        <f>IF('[1]p1'!$E$409&lt;&gt;0,'[1]p1'!$E$409," ")</f>
        <v>730</v>
      </c>
    </row>
    <row r="10" spans="1:17" s="2" customFormat="1" ht="11.25">
      <c r="A10" s="493"/>
      <c r="B10" s="493"/>
      <c r="C10" s="493"/>
      <c r="D10" s="493"/>
      <c r="E10" s="493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</row>
    <row r="11" spans="1:17" s="34" customFormat="1" ht="11.25">
      <c r="A11" s="415" t="str">
        <f>T('[1]p2'!$C$13:$G$13)</f>
        <v>Alexsandro Bezerra Cavalcanti</v>
      </c>
      <c r="B11" s="415"/>
      <c r="C11" s="415"/>
      <c r="D11" s="415"/>
      <c r="E11" s="415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</row>
    <row r="12" spans="1:17" s="2" customFormat="1" ht="11.25">
      <c r="A12" s="24">
        <f>IF('[1]p2'!$A$406&lt;&gt;0,'[1]p2'!$A$406,"")</f>
        <v>1000</v>
      </c>
      <c r="B12" s="24">
        <f>IF('[1]p2'!$B$406&lt;&gt;0,'[1]p2'!$B$406,"")</f>
      </c>
      <c r="C12" s="24">
        <f>IF('[1]p2'!$C$406&lt;&gt;0,'[1]p2'!$C$406,"")</f>
        <v>40</v>
      </c>
      <c r="D12" s="24">
        <f>IF('[1]p2'!$D$406&lt;&gt;0,'[1]p2'!$D$406,"")</f>
      </c>
      <c r="E12" s="24">
        <f>IF('[1]p2'!$E$406&lt;&gt;0,'[1]p2'!$E$406,"")</f>
      </c>
      <c r="F12" s="24">
        <f>IF('[1]p2'!$F$406&lt;&gt;0,'[1]p2'!$F$406,"")</f>
      </c>
      <c r="G12" s="24">
        <f>IF('[1]p2'!$G$406&lt;&gt;0,'[1]p2'!$G$406,"")</f>
      </c>
      <c r="H12" s="24">
        <f>IF('[1]p2'!$H$406&lt;&gt;0,'[1]p2'!$H$406,"")</f>
      </c>
      <c r="I12" s="24">
        <f>IF('[1]p2'!$I$406&lt;&gt;0,'[1]p2'!$I$406,"")</f>
      </c>
      <c r="J12" s="24">
        <f>IF('[1]p2'!$J$406&lt;&gt;0,'[1]p2'!$J$406,"")</f>
      </c>
      <c r="K12" s="24">
        <f>IF('[1]p2'!$K$406&lt;&gt;0,'[1]p2'!$K$406,"")</f>
      </c>
      <c r="L12" s="24">
        <f>IF('[1]p2'!$L$406&lt;&gt;0,'[1]p2'!$L$406,"")</f>
      </c>
      <c r="M12" s="24" t="str">
        <f>IF('[1]p2'!$A$409&lt;&gt;0,'[1]p2'!$A$409," ")</f>
        <v> </v>
      </c>
      <c r="N12" s="24" t="str">
        <f>IF('[1]p2'!$B$409&lt;&gt;0,'[1]p2'!$B$409," ")</f>
        <v> </v>
      </c>
      <c r="O12" s="24" t="str">
        <f>IF('[1]p2'!$C$409&lt;&gt;0,'[1]p2'!$C$409," ")</f>
        <v> </v>
      </c>
      <c r="P12" s="24" t="str">
        <f>IF('[1]p2'!$D$409&lt;&gt;0,'[1]p2'!$D$409," ")</f>
        <v> </v>
      </c>
      <c r="Q12" s="24">
        <f>IF('[1]p2'!$E$409&lt;&gt;0,'[1]p2'!$E$409," ")</f>
        <v>1040</v>
      </c>
    </row>
    <row r="13" spans="1:17" s="2" customFormat="1" ht="11.25">
      <c r="A13" s="493"/>
      <c r="B13" s="493"/>
      <c r="C13" s="493"/>
      <c r="D13" s="493"/>
      <c r="E13" s="493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</row>
    <row r="14" spans="1:17" s="34" customFormat="1" ht="11.25">
      <c r="A14" s="415" t="str">
        <f>T('[1]p42'!$C$13:$G$13)</f>
        <v>Amanda dos Santos Gomes</v>
      </c>
      <c r="B14" s="415"/>
      <c r="C14" s="415"/>
      <c r="D14" s="415"/>
      <c r="E14" s="415"/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</row>
    <row r="15" spans="1:17" s="2" customFormat="1" ht="11.25">
      <c r="A15" s="24">
        <f>IF('[1]p42'!$A$406&lt;&gt;0,'[1]p42'!$A$406,"")</f>
        <v>1040</v>
      </c>
      <c r="B15" s="24">
        <f>IF('[1]p42'!$B$406&lt;&gt;0,'[1]p42'!$B$406,"")</f>
      </c>
      <c r="C15" s="24">
        <f>IF('[1]p42'!$C$406&lt;&gt;0,'[1]p42'!$C$406,"")</f>
      </c>
      <c r="D15" s="24">
        <f>IF('[1]p42'!$D$406&lt;&gt;0,'[1]p42'!$D$406,"")</f>
      </c>
      <c r="E15" s="24">
        <f>IF('[1]p42'!$E$406&lt;&gt;0,'[1]p42'!$E$406,"")</f>
      </c>
      <c r="F15" s="24">
        <f>IF('[1]p42'!$F$406&lt;&gt;0,'[1]p42'!$F$406,"")</f>
      </c>
      <c r="G15" s="24">
        <f>IF('[1]p42'!$G$406&lt;&gt;0,'[1]p42'!$G$406,"")</f>
      </c>
      <c r="H15" s="24">
        <f>IF('[1]p42'!$H$406&lt;&gt;0,'[1]p42'!$H$406,"")</f>
      </c>
      <c r="I15" s="24">
        <f>IF('[1]p42'!$I$406&lt;&gt;0,'[1]p42'!$I$406,"")</f>
      </c>
      <c r="J15" s="24">
        <f>IF('[1]p42'!$J$406&lt;&gt;0,'[1]p42'!$J$406,"")</f>
      </c>
      <c r="K15" s="24">
        <f>IF('[1]p42'!$K$406&lt;&gt;0,'[1]p42'!$K$406,"")</f>
      </c>
      <c r="L15" s="24">
        <f>IF('[1]p42'!$L$406&lt;&gt;0,'[1]p42'!$L$406,"")</f>
      </c>
      <c r="M15" s="24" t="str">
        <f>IF('[1]p42'!$A$409&lt;&gt;0,'[1]p42'!$A$409," ")</f>
        <v> </v>
      </c>
      <c r="N15" s="24" t="str">
        <f>IF('[1]p42'!$B$409&lt;&gt;0,'[1]p42'!$B$409," ")</f>
        <v> </v>
      </c>
      <c r="O15" s="24" t="str">
        <f>IF('[1]p42'!$C$409&lt;&gt;0,'[1]p42'!$C$409," ")</f>
        <v> </v>
      </c>
      <c r="P15" s="24" t="str">
        <f>IF('[1]p42'!$D$409&lt;&gt;0,'[1]p42'!$D$409," ")</f>
        <v> </v>
      </c>
      <c r="Q15" s="24">
        <f>IF('[1]p42'!$E$409&lt;&gt;0,'[1]p42'!$E$409," ")</f>
        <v>1040</v>
      </c>
    </row>
    <row r="16" spans="1:17" s="2" customFormat="1" ht="11.25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</row>
    <row r="17" spans="1:17" s="34" customFormat="1" ht="11.25">
      <c r="A17" s="415" t="str">
        <f>T('[1]p3'!$C$13:$G$13)</f>
        <v>Amauri Araújo Cruz</v>
      </c>
      <c r="B17" s="415"/>
      <c r="C17" s="415"/>
      <c r="D17" s="415"/>
      <c r="E17" s="415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</row>
    <row r="18" spans="1:17" s="2" customFormat="1" ht="11.25">
      <c r="A18" s="24">
        <f>IF('[1]p3'!$A$406&lt;&gt;0,'[1]p3'!$A$406,"")</f>
      </c>
      <c r="B18" s="24">
        <f>IF('[1]p3'!$B$406&lt;&gt;0,'[1]p3'!$B$406,"")</f>
      </c>
      <c r="C18" s="24">
        <f>IF('[1]p3'!$C$406&lt;&gt;0,'[1]p3'!$C$406,"")</f>
      </c>
      <c r="D18" s="24">
        <f>IF('[1]p3'!$D$406&lt;&gt;0,'[1]p3'!$D$406,"")</f>
        <v>210</v>
      </c>
      <c r="E18" s="24">
        <f>IF('[1]p3'!$E$406&lt;&gt;0,'[1]p3'!$E$406,"")</f>
      </c>
      <c r="F18" s="24">
        <f>IF('[1]p3'!$F$406&lt;&gt;0,'[1]p3'!$F$406,"")</f>
        <v>420</v>
      </c>
      <c r="G18" s="24">
        <f>IF('[1]p3'!$G$406&lt;&gt;0,'[1]p3'!$G$406,"")</f>
        <v>30</v>
      </c>
      <c r="H18" s="24">
        <f>IF('[1]p3'!$H$406&lt;&gt;0,'[1]p3'!$H$406,"")</f>
      </c>
      <c r="I18" s="24">
        <f>IF('[1]p3'!$I$406&lt;&gt;0,'[1]p3'!$I$406,"")</f>
      </c>
      <c r="J18" s="24">
        <f>IF('[1]p3'!$J$406&lt;&gt;0,'[1]p3'!$J$406,"")</f>
      </c>
      <c r="K18" s="24">
        <f>IF('[1]p3'!$K$406&lt;&gt;0,'[1]p3'!$K$406,"")</f>
        <v>80</v>
      </c>
      <c r="L18" s="24">
        <f>IF('[1]p3'!$L$406&lt;&gt;0,'[1]p3'!$L$406,"")</f>
      </c>
      <c r="M18" s="24" t="str">
        <f>IF('[1]p3'!$A$409&lt;&gt;0,'[1]p3'!$A$409," ")</f>
        <v> </v>
      </c>
      <c r="N18" s="24" t="str">
        <f>IF('[1]p3'!$B$409&lt;&gt;0,'[1]p3'!$B$409," ")</f>
        <v> </v>
      </c>
      <c r="O18" s="24">
        <f>IF('[1]p3'!$C$409&lt;&gt;0,'[1]p3'!$C$409," ")</f>
        <v>10</v>
      </c>
      <c r="P18" s="24" t="str">
        <f>IF('[1]p3'!$D$409&lt;&gt;0,'[1]p3'!$D$409," ")</f>
        <v> </v>
      </c>
      <c r="Q18" s="24">
        <f>IF('[1]p3'!$E$409&lt;&gt;0,'[1]p3'!$E$409," ")</f>
        <v>750</v>
      </c>
    </row>
    <row r="19" spans="1:17" s="2" customFormat="1" ht="11.25">
      <c r="A19" s="493"/>
      <c r="B19" s="493"/>
      <c r="C19" s="493"/>
      <c r="D19" s="493"/>
      <c r="E19" s="493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</row>
    <row r="20" spans="1:17" s="34" customFormat="1" ht="11.25">
      <c r="A20" s="415" t="str">
        <f>T('[1]p4'!$C$13:$G$13)</f>
        <v>Angelo Roncalli Furtado de Holanda</v>
      </c>
      <c r="B20" s="415"/>
      <c r="C20" s="415"/>
      <c r="D20" s="415"/>
      <c r="E20" s="415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</row>
    <row r="21" spans="1:17" s="2" customFormat="1" ht="11.25">
      <c r="A21" s="24">
        <f>IF('[1]p4'!$A$406&lt;&gt;0,'[1]p4'!$A$406,"")</f>
      </c>
      <c r="B21" s="24">
        <f>IF('[1]p4'!$B$406&lt;&gt;0,'[1]p4'!$B$406,"")</f>
      </c>
      <c r="C21" s="24">
        <f>IF('[1]p4'!$C$406&lt;&gt;0,'[1]p4'!$C$406,"")</f>
      </c>
      <c r="D21" s="24">
        <f>IF('[1]p4'!$D$406&lt;&gt;0,'[1]p4'!$D$406,"")</f>
        <v>90</v>
      </c>
      <c r="E21" s="24">
        <f>IF('[1]p4'!$E$406&lt;&gt;0,'[1]p4'!$E$406,"")</f>
        <v>60</v>
      </c>
      <c r="F21" s="24">
        <f>IF('[1]p4'!$F$406&lt;&gt;0,'[1]p4'!$F$406,"")</f>
        <v>150</v>
      </c>
      <c r="G21" s="24">
        <f>IF('[1]p4'!$G$406&lt;&gt;0,'[1]p4'!$G$406,"")</f>
        <v>60</v>
      </c>
      <c r="H21" s="24">
        <f>IF('[1]p4'!$H$406&lt;&gt;0,'[1]p4'!$H$406,"")</f>
        <v>60</v>
      </c>
      <c r="I21" s="24">
        <f>IF('[1]p4'!$I$406&lt;&gt;0,'[1]p4'!$I$406,"")</f>
        <v>90</v>
      </c>
      <c r="J21" s="24">
        <f>IF('[1]p4'!$J$406&lt;&gt;0,'[1]p4'!$J$406,"")</f>
      </c>
      <c r="K21" s="24">
        <f>IF('[1]p4'!$K$406&lt;&gt;0,'[1]p4'!$K$406,"")</f>
      </c>
      <c r="L21" s="24">
        <f>IF('[1]p4'!$L$406&lt;&gt;0,'[1]p4'!$L$406,"")</f>
        <v>36</v>
      </c>
      <c r="M21" s="24" t="str">
        <f>IF('[1]p4'!$A$409&lt;&gt;0,'[1]p4'!$A$409," ")</f>
        <v> </v>
      </c>
      <c r="N21" s="24" t="str">
        <f>IF('[1]p4'!$B$409&lt;&gt;0,'[1]p4'!$B$409," ")</f>
        <v> </v>
      </c>
      <c r="O21" s="24" t="str">
        <f>IF('[1]p4'!$C$409&lt;&gt;0,'[1]p4'!$C$409," ")</f>
        <v> </v>
      </c>
      <c r="P21" s="24">
        <f>IF('[1]p4'!$D$409&lt;&gt;0,'[1]p4'!$D$409," ")</f>
        <v>60</v>
      </c>
      <c r="Q21" s="24">
        <f>IF('[1]p4'!$E$409&lt;&gt;0,'[1]p4'!$E$409," ")</f>
        <v>606</v>
      </c>
    </row>
    <row r="22" spans="1:17" s="2" customFormat="1" ht="11.25">
      <c r="A22" s="493"/>
      <c r="B22" s="493"/>
      <c r="C22" s="493"/>
      <c r="D22" s="493"/>
      <c r="E22" s="493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</row>
    <row r="23" spans="1:17" s="34" customFormat="1" ht="11.25">
      <c r="A23" s="415" t="str">
        <f>T('[1]p5'!$C$13:$G$13)</f>
        <v>Antônio José da Silva</v>
      </c>
      <c r="B23" s="415"/>
      <c r="C23" s="415"/>
      <c r="D23" s="415"/>
      <c r="E23" s="415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</row>
    <row r="24" spans="1:17" s="2" customFormat="1" ht="11.25">
      <c r="A24" s="24">
        <f>IF('[1]p5'!$A$406&lt;&gt;0,'[1]p5'!$A$406,"")</f>
      </c>
      <c r="B24" s="24">
        <f>IF('[1]p5'!$B$406&lt;&gt;0,'[1]p5'!$B$406,"")</f>
      </c>
      <c r="C24" s="24">
        <f>IF('[1]p5'!$C$406&lt;&gt;0,'[1]p5'!$C$406,"")</f>
      </c>
      <c r="D24" s="24">
        <f>IF('[1]p5'!$D$406&lt;&gt;0,'[1]p5'!$D$406,"")</f>
        <v>120</v>
      </c>
      <c r="E24" s="24">
        <f>IF('[1]p5'!$E$406&lt;&gt;0,'[1]p5'!$E$406,"")</f>
      </c>
      <c r="F24" s="24">
        <f>IF('[1]p5'!$F$406&lt;&gt;0,'[1]p5'!$F$406,"")</f>
        <v>120</v>
      </c>
      <c r="G24" s="24">
        <f>IF('[1]p5'!$G$406&lt;&gt;0,'[1]p5'!$G$406,"")</f>
      </c>
      <c r="H24" s="24">
        <f>IF('[1]p5'!$H$406&lt;&gt;0,'[1]p5'!$H$406,"")</f>
      </c>
      <c r="I24" s="24">
        <f>IF('[1]p5'!$I$406&lt;&gt;0,'[1]p5'!$I$406,"")</f>
      </c>
      <c r="J24" s="24">
        <f>IF('[1]p5'!$J$406&lt;&gt;0,'[1]p5'!$J$406,"")</f>
        <v>30</v>
      </c>
      <c r="K24" s="24">
        <f>IF('[1]p5'!$K$406&lt;&gt;0,'[1]p5'!$K$406,"")</f>
        <v>12</v>
      </c>
      <c r="L24" s="24">
        <f>IF('[1]p5'!$L$406&lt;&gt;0,'[1]p5'!$L$406,"")</f>
        <v>14</v>
      </c>
      <c r="M24" s="24">
        <f>IF('[1]p5'!$A$409&lt;&gt;0,'[1]p5'!$A$409," ")</f>
        <v>400</v>
      </c>
      <c r="N24" s="24" t="str">
        <f>IF('[1]p5'!$B$409&lt;&gt;0,'[1]p5'!$B$409," ")</f>
        <v> </v>
      </c>
      <c r="O24" s="24" t="str">
        <f>IF('[1]p5'!$C$409&lt;&gt;0,'[1]p5'!$C$409," ")</f>
        <v> </v>
      </c>
      <c r="P24" s="24">
        <f>IF('[1]p5'!$D$409&lt;&gt;0,'[1]p5'!$D$409," ")</f>
        <v>50</v>
      </c>
      <c r="Q24" s="24">
        <f>IF('[1]p5'!$E$409&lt;&gt;0,'[1]p5'!$E$409," ")</f>
        <v>746</v>
      </c>
    </row>
    <row r="25" spans="1:17" s="2" customFormat="1" ht="11.25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</row>
    <row r="26" spans="1:17" s="34" customFormat="1" ht="11.25">
      <c r="A26" s="395" t="str">
        <f>T('[1]p6'!$C$13:$G$13)</f>
        <v>Antônio Pereira Brandão Júnior</v>
      </c>
      <c r="B26" s="396"/>
      <c r="C26" s="396"/>
      <c r="D26" s="396"/>
      <c r="E26" s="413"/>
      <c r="F26" s="490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</row>
    <row r="27" spans="1:17" s="2" customFormat="1" ht="11.25">
      <c r="A27" s="24">
        <f>IF('[1]p6'!$A$406&lt;&gt;0,'[1]p6'!$A$406,"")</f>
      </c>
      <c r="B27" s="24">
        <f>IF('[1]p6'!$B$406&lt;&gt;0,'[1]p6'!$B$406,"")</f>
      </c>
      <c r="C27" s="24">
        <f>IF('[1]p6'!$C$406&lt;&gt;0,'[1]p6'!$C$406,"")</f>
        <v>70</v>
      </c>
      <c r="D27" s="24">
        <f>IF('[1]p6'!$D$406&lt;&gt;0,'[1]p6'!$D$406,"")</f>
        <v>60</v>
      </c>
      <c r="E27" s="24">
        <f>IF('[1]p6'!$E$406&lt;&gt;0,'[1]p6'!$E$406,"")</f>
        <v>210</v>
      </c>
      <c r="F27" s="24">
        <f>IF('[1]p6'!$F$406&lt;&gt;0,'[1]p6'!$F$406,"")</f>
        <v>290</v>
      </c>
      <c r="G27" s="24">
        <f>IF('[1]p6'!$G$406&lt;&gt;0,'[1]p6'!$G$406,"")</f>
      </c>
      <c r="H27" s="24">
        <f>IF('[1]p6'!$H$406&lt;&gt;0,'[1]p6'!$H$406,"")</f>
        <v>26</v>
      </c>
      <c r="I27" s="24">
        <f>IF('[1]p6'!$I$406&lt;&gt;0,'[1]p6'!$I$406,"")</f>
      </c>
      <c r="J27" s="24">
        <f>IF('[1]p6'!$J$406&lt;&gt;0,'[1]p6'!$J$406,"")</f>
      </c>
      <c r="K27" s="24">
        <f>IF('[1]p6'!$K$406&lt;&gt;0,'[1]p6'!$K$406,"")</f>
      </c>
      <c r="L27" s="24">
        <f>IF('[1]p6'!$L$406&lt;&gt;0,'[1]p6'!$L$406,"")</f>
        <v>42</v>
      </c>
      <c r="M27" s="24" t="str">
        <f>IF('[1]p6'!$A$409&lt;&gt;0,'[1]p6'!$A$409," ")</f>
        <v> </v>
      </c>
      <c r="N27" s="24">
        <f>IF('[1]p6'!$B$409&lt;&gt;0,'[1]p6'!$B$409," ")</f>
        <v>30</v>
      </c>
      <c r="O27" s="24">
        <f>IF('[1]p6'!$C$409&lt;&gt;0,'[1]p6'!$C$409," ")</f>
        <v>8</v>
      </c>
      <c r="P27" s="24">
        <f>IF('[1]p6'!$D$409&lt;&gt;0,'[1]p6'!$D$409," ")</f>
        <v>18</v>
      </c>
      <c r="Q27" s="24">
        <f>IF('[1]p6'!$E$409&lt;&gt;0,'[1]p6'!$E$409," ")</f>
        <v>754</v>
      </c>
    </row>
    <row r="28" spans="1:17" s="2" customFormat="1" ht="11.25">
      <c r="A28" s="489"/>
      <c r="B28" s="489"/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</row>
    <row r="29" spans="1:17" s="34" customFormat="1" ht="11.25">
      <c r="A29" s="395" t="str">
        <f>T('[1]p7'!$C$13:$G$13)</f>
        <v>Aparecido Jesuino de Souza</v>
      </c>
      <c r="B29" s="396"/>
      <c r="C29" s="396"/>
      <c r="D29" s="396"/>
      <c r="E29" s="413"/>
      <c r="F29" s="490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</row>
    <row r="30" spans="1:17" s="2" customFormat="1" ht="11.25">
      <c r="A30" s="24">
        <f>IF('[1]p7'!$A$406&lt;&gt;0,'[1]p7'!$A$406,"")</f>
      </c>
      <c r="B30" s="24">
        <f>IF('[1]p7'!$B$406&lt;&gt;0,'[1]p7'!$B$406,"")</f>
      </c>
      <c r="C30" s="24">
        <f>IF('[1]p7'!$C$406&lt;&gt;0,'[1]p7'!$C$406,"")</f>
      </c>
      <c r="D30" s="24">
        <f>IF('[1]p7'!$D$406&lt;&gt;0,'[1]p7'!$D$406,"")</f>
        <v>120</v>
      </c>
      <c r="E30" s="24">
        <f>IF('[1]p7'!$E$406&lt;&gt;0,'[1]p7'!$E$406,"")</f>
      </c>
      <c r="F30" s="24">
        <f>IF('[1]p7'!$F$406&lt;&gt;0,'[1]p7'!$F$406,"")</f>
        <v>180</v>
      </c>
      <c r="G30" s="24">
        <f>IF('[1]p7'!$G$406&lt;&gt;0,'[1]p7'!$G$406,"")</f>
        <v>80</v>
      </c>
      <c r="H30" s="24">
        <f>IF('[1]p7'!$H$406&lt;&gt;0,'[1]p7'!$H$406,"")</f>
        <v>204</v>
      </c>
      <c r="I30" s="24">
        <f>IF('[1]p7'!$I$406&lt;&gt;0,'[1]p7'!$I$406,"")</f>
        <v>140</v>
      </c>
      <c r="J30" s="24">
        <f>IF('[1]p7'!$J$406&lt;&gt;0,'[1]p7'!$J$406,"")</f>
      </c>
      <c r="K30" s="24">
        <f>IF('[1]p7'!$K$406&lt;&gt;0,'[1]p7'!$K$406,"")</f>
      </c>
      <c r="L30" s="24">
        <f>IF('[1]p7'!$L$406&lt;&gt;0,'[1]p7'!$L$406,"")</f>
      </c>
      <c r="M30" s="24" t="str">
        <f>IF('[1]p7'!$A$409&lt;&gt;0,'[1]p7'!$A$409," ")</f>
        <v> </v>
      </c>
      <c r="N30" s="24">
        <f>IF('[1]p7'!$B$409&lt;&gt;0,'[1]p7'!$B$409+'[1]p41'!$B$409," ")</f>
        <v>154</v>
      </c>
      <c r="O30" s="24">
        <f>IF('[1]p7'!$C$409&lt;&gt;0,'[1]p7'!$C$409," ")</f>
        <v>10</v>
      </c>
      <c r="P30" s="24">
        <f>IF('[1]p7'!$D$409&lt;&gt;0,'[1]p7'!$D$409," ")</f>
        <v>70</v>
      </c>
      <c r="Q30" s="24">
        <f>IF('[1]p7'!$E$409&lt;&gt;0,'[1]p7'!$E$409+'[1]p41'!$E$409," ")</f>
        <v>958</v>
      </c>
    </row>
    <row r="31" spans="1:17" s="2" customFormat="1" ht="11.25">
      <c r="A31" s="489"/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</row>
    <row r="32" spans="1:17" s="34" customFormat="1" ht="11.25">
      <c r="A32" s="395" t="str">
        <f>T('[1]p8'!$C$13:$G$13)</f>
        <v>Bráulio Maia Junior</v>
      </c>
      <c r="B32" s="396"/>
      <c r="C32" s="396"/>
      <c r="D32" s="396"/>
      <c r="E32" s="413"/>
      <c r="F32" s="490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</row>
    <row r="33" spans="1:17" s="2" customFormat="1" ht="11.25">
      <c r="A33" s="24">
        <f>IF('[1]p8'!$A$406&lt;&gt;0,'[1]p8'!$A$406,"")</f>
      </c>
      <c r="B33" s="24">
        <f>IF('[1]p8'!$B$406&lt;&gt;0,'[1]p8'!$B$406,"")</f>
      </c>
      <c r="C33" s="24">
        <f>IF('[1]p8'!$C$406&lt;&gt;0,'[1]p8'!$C$406,"")</f>
      </c>
      <c r="D33" s="24">
        <f>IF('[1]p8'!$D$406&lt;&gt;0,'[1]p8'!$D$406,"")</f>
        <v>60</v>
      </c>
      <c r="E33" s="24">
        <f>IF('[1]p8'!$E$406&lt;&gt;0,'[1]p8'!$E$406,"")</f>
        <v>60</v>
      </c>
      <c r="F33" s="24">
        <f>IF('[1]p8'!$F$406&lt;&gt;0,'[1]p8'!$F$406,"")</f>
        <v>120</v>
      </c>
      <c r="G33" s="24">
        <f>IF('[1]p8'!$G$406&lt;&gt;0,'[1]p8'!$G$406,"")</f>
      </c>
      <c r="H33" s="24">
        <f>IF('[1]p8'!$H$406&lt;&gt;0,'[1]p8'!$H$406,"")</f>
        <v>80</v>
      </c>
      <c r="I33" s="24">
        <f>IF('[1]p8'!$I$406&lt;&gt;0,'[1]p8'!$I$406,"")</f>
        <v>150</v>
      </c>
      <c r="J33" s="24">
        <f>IF('[1]p8'!$J$406&lt;&gt;0,'[1]p8'!$J$406,"")</f>
      </c>
      <c r="K33" s="24">
        <f>IF('[1]p8'!$K$406&lt;&gt;0,'[1]p8'!$K$406,"")</f>
      </c>
      <c r="L33" s="24">
        <f>IF('[1]p8'!$L$406&lt;&gt;0,'[1]p8'!$L$406,"")</f>
        <v>90</v>
      </c>
      <c r="M33" s="24">
        <f>IF('[1]p8'!$A$409&lt;&gt;0,'[1]p8'!$A$409," ")</f>
        <v>460</v>
      </c>
      <c r="N33" s="24" t="str">
        <f>IF('[1]p8'!$B$409&lt;&gt;0,'[1]p8'!$B$409," ")</f>
        <v> </v>
      </c>
      <c r="O33" s="24" t="str">
        <f>IF('[1]p8'!$C$409&lt;&gt;0,'[1]p8'!$C$409," ")</f>
        <v> </v>
      </c>
      <c r="P33" s="24" t="str">
        <f>IF('[1]p8'!$D$409&lt;&gt;0,'[1]p8'!$D$409," ")</f>
        <v> </v>
      </c>
      <c r="Q33" s="24">
        <f>IF('[1]p8'!$E$409&lt;&gt;0,'[1]p8'!$E$409," ")</f>
        <v>1020</v>
      </c>
    </row>
    <row r="34" spans="1:17" s="2" customFormat="1" ht="11.25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</row>
    <row r="35" spans="1:17" s="34" customFormat="1" ht="11.25">
      <c r="A35" s="372" t="str">
        <f>T('[1]p9'!$C$13:$G$13)</f>
        <v>Claudianor Oliveira Alves</v>
      </c>
      <c r="B35" s="396"/>
      <c r="C35" s="396"/>
      <c r="D35" s="396"/>
      <c r="E35" s="413"/>
      <c r="F35" s="490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</row>
    <row r="36" spans="1:17" s="2" customFormat="1" ht="11.25">
      <c r="A36" s="43">
        <f>IF('[1]p9'!$A$406&lt;&gt;0,'[1]p9'!$A$406,"")</f>
        <v>840</v>
      </c>
      <c r="B36" s="24">
        <f>IF('[1]p9'!$B$406&lt;&gt;0,'[1]p9'!$B$406,"")</f>
      </c>
      <c r="C36" s="24">
        <f>IF('[1]p9'!$C$406&lt;&gt;0,'[1]p9'!$C$406,"")</f>
      </c>
      <c r="D36" s="24">
        <f>IF('[1]p9'!$D$406&lt;&gt;0,'[1]p9'!$D$406,"")</f>
      </c>
      <c r="E36" s="24">
        <f>IF('[1]p9'!$E$406&lt;&gt;0,'[1]p9'!$E$406,"")</f>
        <v>60</v>
      </c>
      <c r="F36" s="24">
        <f>IF('[1]p9'!$F$406&lt;&gt;0,'[1]p9'!$F$406,"")</f>
        <v>100</v>
      </c>
      <c r="G36" s="24">
        <f>IF('[1]p9'!$G$406&lt;&gt;0,'[1]p9'!$G$406,"")</f>
      </c>
      <c r="H36" s="24">
        <f>IF('[1]p9'!$H$406&lt;&gt;0,'[1]p9'!$H$406,"")</f>
      </c>
      <c r="I36" s="24">
        <f>IF('[1]p9'!$I$406&lt;&gt;0,'[1]p9'!$I$406,"")</f>
        <v>150</v>
      </c>
      <c r="J36" s="24">
        <f>IF('[1]p9'!$J$406&lt;&gt;0,'[1]p9'!$J$406,"")</f>
      </c>
      <c r="K36" s="24">
        <f>IF('[1]p9'!$K$406&lt;&gt;0,'[1]p9'!$K$406,"")</f>
      </c>
      <c r="L36" s="24">
        <f>IF('[1]p9'!$L$406&lt;&gt;0,'[1]p9'!$L$406,"")</f>
        <v>10</v>
      </c>
      <c r="M36" s="24">
        <f>IF('[1]p9'!$A$409&lt;&gt;0,'[1]p9'!$A$409," ")</f>
        <v>20</v>
      </c>
      <c r="N36" s="24" t="str">
        <f>IF('[1]p9'!$B$409&lt;&gt;0,'[1]p9'!$B$409," ")</f>
        <v> </v>
      </c>
      <c r="O36" s="24" t="str">
        <f>IF('[1]p9'!$C$409&lt;&gt;0,'[1]p9'!$C$409," ")</f>
        <v> </v>
      </c>
      <c r="P36" s="24">
        <f>IF('[1]p9'!$D$409&lt;&gt;0,'[1]p9'!$D$409," ")</f>
        <v>20</v>
      </c>
      <c r="Q36" s="24">
        <f>IF('[1]p9'!$E$409&lt;&gt;0,'[1]p9'!$E$409," ")</f>
        <v>1200</v>
      </c>
    </row>
    <row r="37" spans="1:17" s="2" customFormat="1" ht="11.25">
      <c r="A37" s="489"/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</row>
    <row r="38" spans="1:17" s="34" customFormat="1" ht="11.25">
      <c r="A38" s="372" t="str">
        <f>T('[1]p10'!$C$13:$G$13)</f>
        <v>Daniel Cordeiro de Morais Filho</v>
      </c>
      <c r="B38" s="373"/>
      <c r="C38" s="373"/>
      <c r="D38" s="373"/>
      <c r="E38" s="377"/>
      <c r="F38" s="490"/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</row>
    <row r="39" spans="1:17" s="2" customFormat="1" ht="11.25">
      <c r="A39" s="43">
        <f>IF('[1]p10'!$A$406&lt;&gt;0,'[1]p10'!$A$406,"")</f>
      </c>
      <c r="B39" s="43">
        <f>IF('[1]p10'!$B$406&lt;&gt;0,'[1]p10'!$B$406,"")</f>
      </c>
      <c r="C39" s="43">
        <f>IF('[1]p10'!$C$406&lt;&gt;0,'[1]p10'!$C$406,"")</f>
      </c>
      <c r="D39" s="43">
        <f>IF('[1]p10'!$D$406&lt;&gt;0,'[1]p10'!$D$406,"")</f>
        <v>60</v>
      </c>
      <c r="E39" s="43">
        <f>IF('[1]p10'!$E$406&lt;&gt;0,'[1]p10'!$E$406,"")</f>
      </c>
      <c r="F39" s="24">
        <f>IF('[1]p10'!$F$406&lt;&gt;0,'[1]p10'!$F$406,"")</f>
        <v>120</v>
      </c>
      <c r="G39" s="24">
        <f>IF('[1]p10'!$G$406&lt;&gt;0,'[1]p10'!$G$406,"")</f>
      </c>
      <c r="H39" s="24">
        <f>IF('[1]p10'!$H$406&lt;&gt;0,'[1]p10'!$H$406,"")</f>
        <v>20</v>
      </c>
      <c r="I39" s="24">
        <f>IF('[1]p10'!$I$406&lt;&gt;0,'[1]p10'!$I$406,"")</f>
        <v>300</v>
      </c>
      <c r="J39" s="24">
        <f>IF('[1]p10'!$J$406&lt;&gt;0,'[1]p10'!$J$406,"")</f>
        <v>80</v>
      </c>
      <c r="K39" s="24">
        <f>IF('[1]p10'!$K$406&lt;&gt;0,'[1]p10'!$K$406,"")</f>
        <v>10</v>
      </c>
      <c r="L39" s="24">
        <f>IF('[1]p10'!$L$406&lt;&gt;0,'[1]p10'!$L$406,"")</f>
      </c>
      <c r="M39" s="24" t="str">
        <f>IF('[1]p10'!$A$409&lt;&gt;0,'[1]p10'!$A$409," ")</f>
        <v> </v>
      </c>
      <c r="N39" s="24">
        <f>IF('[1]p10'!$B$409&lt;&gt;0,'[1]p10'!$B$409," ")</f>
        <v>180</v>
      </c>
      <c r="O39" s="24">
        <f>IF('[1]p10'!$C$409&lt;&gt;0,'[1]p10'!$C$409," ")</f>
        <v>40</v>
      </c>
      <c r="P39" s="24">
        <f>IF('[1]p10'!$D$409&lt;&gt;0,'[1]p10'!$D$409," ")</f>
        <v>80</v>
      </c>
      <c r="Q39" s="24">
        <f>IF('[1]p10'!$E$409&lt;&gt;0,'[1]p10'!$E$409," ")</f>
        <v>890</v>
      </c>
    </row>
    <row r="40" spans="1:17" s="2" customFormat="1" ht="11.25">
      <c r="A40" s="489"/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</row>
    <row r="41" spans="1:17" s="1" customFormat="1" ht="12.75">
      <c r="A41" s="5" t="s">
        <v>31</v>
      </c>
      <c r="B41" s="6" t="s">
        <v>32</v>
      </c>
      <c r="C41" s="6" t="s">
        <v>33</v>
      </c>
      <c r="D41" s="6" t="s">
        <v>34</v>
      </c>
      <c r="E41" s="6" t="s">
        <v>35</v>
      </c>
      <c r="F41" s="6" t="s">
        <v>23</v>
      </c>
      <c r="G41" s="6" t="s">
        <v>36</v>
      </c>
      <c r="H41" s="6" t="s">
        <v>37</v>
      </c>
      <c r="I41" s="6" t="s">
        <v>38</v>
      </c>
      <c r="J41" s="6" t="s">
        <v>39</v>
      </c>
      <c r="K41" s="6" t="s">
        <v>40</v>
      </c>
      <c r="L41" s="6" t="s">
        <v>41</v>
      </c>
      <c r="M41" s="5" t="s">
        <v>42</v>
      </c>
      <c r="N41" s="6" t="s">
        <v>43</v>
      </c>
      <c r="O41" s="6" t="s">
        <v>44</v>
      </c>
      <c r="P41" s="6" t="s">
        <v>45</v>
      </c>
      <c r="Q41" s="6" t="s">
        <v>20</v>
      </c>
    </row>
    <row r="42" spans="1:17" s="4" customFormat="1" ht="11.25">
      <c r="A42" s="492"/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</row>
    <row r="43" spans="1:17" s="34" customFormat="1" ht="11.25">
      <c r="A43" s="372" t="str">
        <f>T('[1]p11'!$C$13:$G$13)</f>
        <v>Fernanda Ester Camillo Camargo</v>
      </c>
      <c r="B43" s="373"/>
      <c r="C43" s="373"/>
      <c r="D43" s="373"/>
      <c r="E43" s="377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</row>
    <row r="44" spans="1:17" s="2" customFormat="1" ht="11.25">
      <c r="A44" s="43">
        <f>IF('[1]p11'!$A$406&lt;&gt;0,'[1]p11'!$A$406,"")</f>
      </c>
      <c r="B44" s="43">
        <f>IF('[1]p11'!$B$406&lt;&gt;0,'[1]p11'!$B$406,"")</f>
      </c>
      <c r="C44" s="43">
        <f>IF('[1]p11'!$C$406&lt;&gt;0,'[1]p11'!$C$406,"")</f>
      </c>
      <c r="D44" s="43">
        <f>IF('[1]p11'!$D$406&lt;&gt;0,'[1]p11'!$D$406,"")</f>
      </c>
      <c r="E44" s="43">
        <f>IF('[1]p11'!$E$406&lt;&gt;0,'[1]p11'!$E$406,"")</f>
      </c>
      <c r="F44" s="24">
        <f>IF('[1]p11'!$F$406&lt;&gt;0,'[1]p11'!$F$406,"")</f>
      </c>
      <c r="G44" s="24">
        <f>IF('[1]p11'!$G$406&lt;&gt;0,'[1]p11'!$G$406,"")</f>
      </c>
      <c r="H44" s="24">
        <f>IF('[1]p11'!$H$406&lt;&gt;0,'[1]p11'!$H$406,"")</f>
      </c>
      <c r="I44" s="24">
        <f>IF('[1]p11'!$I$406&lt;&gt;0,'[1]p11'!$I$406,"")</f>
      </c>
      <c r="J44" s="24">
        <f>IF('[1]p11'!$J$406&lt;&gt;0,'[1]p11'!$J$406,"")</f>
      </c>
      <c r="K44" s="24">
        <f>IF('[1]p11'!$K$406&lt;&gt;0,'[1]p11'!$K$406,"")</f>
        <v>12</v>
      </c>
      <c r="L44" s="24">
        <f>IF('[1]p11'!$L$406&lt;&gt;0,'[1]p11'!$L$406,"")</f>
      </c>
      <c r="M44" s="24" t="str">
        <f>IF('[1]p11'!$A$409&lt;&gt;0,'[1]p11'!$A$409," ")</f>
        <v> </v>
      </c>
      <c r="N44" s="24" t="str">
        <f>IF('[1]p11'!$B$409&lt;&gt;0,'[1]p11'!$B$409," ")</f>
        <v> </v>
      </c>
      <c r="O44" s="24" t="str">
        <f>IF('[1]p11'!$C$409&lt;&gt;0,'[1]p11'!$C$409," ")</f>
        <v> </v>
      </c>
      <c r="P44" s="24" t="str">
        <f>IF('[1]p11'!$D$409&lt;&gt;0,'[1]p11'!$D$409," ")</f>
        <v> </v>
      </c>
      <c r="Q44" s="24">
        <f>IF('[1]p11'!$E$409&lt;&gt;0,'[1]p11'!$E$409," ")</f>
        <v>12</v>
      </c>
    </row>
    <row r="45" spans="1:17" s="2" customFormat="1" ht="11.25">
      <c r="A45" s="489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</row>
    <row r="46" spans="1:17" s="2" customFormat="1" ht="11.25">
      <c r="A46" s="372" t="str">
        <f>T('[1]p12'!$C$13:$G$13)</f>
        <v>Florence Ayres Campello de Oliveira</v>
      </c>
      <c r="B46" s="373"/>
      <c r="C46" s="373"/>
      <c r="D46" s="373"/>
      <c r="E46" s="377"/>
      <c r="F46" s="490"/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</row>
    <row r="47" spans="1:17" s="2" customFormat="1" ht="11.25">
      <c r="A47" s="43">
        <f>IF('[1]p12'!$A$406&lt;&gt;0,'[1]p12'!$A$406,"")</f>
      </c>
      <c r="B47" s="43">
        <f>IF('[1]p12'!$B$406&lt;&gt;0,'[1]p12'!$B$406,"")</f>
      </c>
      <c r="C47" s="43">
        <f>IF('[1]p12'!$C$406&lt;&gt;0,'[1]p12'!$C$406,"")</f>
      </c>
      <c r="D47" s="43">
        <f>IF('[1]p12'!$D$406&lt;&gt;0,'[1]p12'!$D$406,"")</f>
        <v>180</v>
      </c>
      <c r="E47" s="43">
        <f>IF('[1]p12'!$E$406&lt;&gt;0,'[1]p12'!$E$406,"")</f>
      </c>
      <c r="F47" s="24">
        <f>IF('[1]p12'!$F$406&lt;&gt;0,'[1]p12'!$F$406,"")</f>
        <v>360</v>
      </c>
      <c r="G47" s="24">
        <f>IF('[1]p12'!$G$406&lt;&gt;0,'[1]p12'!$G$406,"")</f>
      </c>
      <c r="H47" s="24">
        <f>IF('[1]p12'!$H$406&lt;&gt;0,'[1]p12'!$H$406,"")</f>
      </c>
      <c r="I47" s="24">
        <f>IF('[1]p12'!$I$406&lt;&gt;0,'[1]p12'!$I$406,"")</f>
      </c>
      <c r="J47" s="24">
        <f>IF('[1]p12'!$J$406&lt;&gt;0,'[1]p12'!$J$406,"")</f>
      </c>
      <c r="K47" s="24">
        <f>IF('[1]p12'!$K$406&lt;&gt;0,'[1]p12'!$K$406,"")</f>
      </c>
      <c r="L47" s="24">
        <f>IF('[1]p12'!$L$406&lt;&gt;0,'[1]p12'!$L$406,"")</f>
      </c>
      <c r="M47" s="24" t="str">
        <f>IF('[1]p12'!$A$409&lt;&gt;0,'[1]p12'!$A$409," ")</f>
        <v> </v>
      </c>
      <c r="N47" s="24">
        <f>IF('[1]p12'!$B$409&lt;&gt;0,'[1]p12'!$B$409," ")</f>
        <v>60</v>
      </c>
      <c r="O47" s="24">
        <f>IF('[1]p12'!$C$409&lt;&gt;0,'[1]p12'!$C$409," ")</f>
        <v>2</v>
      </c>
      <c r="P47" s="24">
        <f>IF('[1]p12'!$D$409&lt;&gt;0,'[1]p12'!$D$409," ")</f>
        <v>64</v>
      </c>
      <c r="Q47" s="24">
        <f>IF('[1]p12'!$E$409&lt;&gt;0,'[1]p12'!$E$409," ")</f>
        <v>666</v>
      </c>
    </row>
    <row r="48" spans="1:17" s="2" customFormat="1" ht="11.25">
      <c r="A48" s="489"/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</row>
    <row r="49" spans="1:17" s="2" customFormat="1" ht="11.25">
      <c r="A49" s="372" t="str">
        <f>T('[1]p13'!$C$13:$G$13)</f>
        <v>Francisco Antônio Morais de Souza</v>
      </c>
      <c r="B49" s="373"/>
      <c r="C49" s="373"/>
      <c r="D49" s="373"/>
      <c r="E49" s="377"/>
      <c r="F49" s="490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</row>
    <row r="50" spans="1:17" s="2" customFormat="1" ht="11.25">
      <c r="A50" s="43">
        <f>IF('[1]p13'!$A$406&lt;&gt;0,'[1]p13'!$A$406,"")</f>
      </c>
      <c r="B50" s="43">
        <f>IF('[1]p13'!$B$406&lt;&gt;0,'[1]p13'!$B$406,"")</f>
      </c>
      <c r="C50" s="43">
        <f>IF('[1]p13'!$C$406&lt;&gt;0,'[1]p13'!$C$406,"")</f>
      </c>
      <c r="D50" s="43">
        <f>IF('[1]p13'!$D$406&lt;&gt;0,'[1]p13'!$D$406,"")</f>
        <v>120</v>
      </c>
      <c r="E50" s="43">
        <f>IF('[1]p13'!$E$406&lt;&gt;0,'[1]p13'!$E$406,"")</f>
      </c>
      <c r="F50" s="24">
        <f>IF('[1]p13'!$F$406&lt;&gt;0,'[1]p13'!$F$406,"")</f>
        <v>120</v>
      </c>
      <c r="G50" s="24">
        <f>IF('[1]p13'!$G$406&lt;&gt;0,'[1]p13'!$G$406,"")</f>
        <v>120</v>
      </c>
      <c r="H50" s="24">
        <f>IF('[1]p13'!$H$406&lt;&gt;0,'[1]p13'!$H$406,"")</f>
      </c>
      <c r="I50" s="24">
        <f>IF('[1]p13'!$I$406&lt;&gt;0,'[1]p13'!$I$406,"")</f>
        <v>40</v>
      </c>
      <c r="J50" s="24">
        <f>IF('[1]p13'!$J$406&lt;&gt;0,'[1]p13'!$J$406,"")</f>
      </c>
      <c r="K50" s="24">
        <f>IF('[1]p13'!$K$406&lt;&gt;0,'[1]p13'!$K$406,"")</f>
      </c>
      <c r="L50" s="24">
        <f>IF('[1]p13'!$L$406&lt;&gt;0,'[1]p13'!$L$406,"")</f>
        <v>16</v>
      </c>
      <c r="M50" s="24" t="str">
        <f>IF('[1]p13'!$A$409&lt;&gt;0,'[1]p13'!$A$409," ")</f>
        <v> </v>
      </c>
      <c r="N50" s="24">
        <f>IF('[1]p13'!$B$409&lt;&gt;0,'[1]p13'!$B$409," ")</f>
        <v>360</v>
      </c>
      <c r="O50" s="24">
        <f>IF('[1]p13'!$C$409&lt;&gt;0,'[1]p13'!$C$409," ")</f>
        <v>8</v>
      </c>
      <c r="P50" s="24">
        <f>IF('[1]p13'!$D$409&lt;&gt;0,'[1]p13'!$D$409," ")</f>
        <v>114</v>
      </c>
      <c r="Q50" s="24">
        <f>IF('[1]p13'!$E$409&lt;&gt;0,'[1]p13'!$E$409," ")</f>
        <v>898</v>
      </c>
    </row>
    <row r="51" spans="1:17" s="2" customFormat="1" ht="11.25">
      <c r="A51" s="489"/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</row>
    <row r="52" spans="1:17" s="2" customFormat="1" ht="11.25">
      <c r="A52" s="372" t="str">
        <f>T('[1]p14'!$C$13:$G$13)</f>
        <v>Francisco Júlio Sobreira de A. Corrêa</v>
      </c>
      <c r="B52" s="373"/>
      <c r="C52" s="373"/>
      <c r="D52" s="373"/>
      <c r="E52" s="377"/>
      <c r="F52" s="490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</row>
    <row r="53" spans="1:17" s="2" customFormat="1" ht="11.25">
      <c r="A53" s="43">
        <f>IF('[1]p14'!$A$406&lt;&gt;0,'[1]p14'!$A$406,"")</f>
        <v>440</v>
      </c>
      <c r="B53" s="43">
        <f>IF('[1]p14'!$B$406&lt;&gt;0,'[1]p14'!$B$406,"")</f>
      </c>
      <c r="C53" s="43">
        <f>IF('[1]p14'!$C$406&lt;&gt;0,'[1]p14'!$C$406,"")</f>
      </c>
      <c r="D53" s="43">
        <f>IF('[1]p14'!$D$406&lt;&gt;0,'[1]p14'!$D$406,"")</f>
        <v>60</v>
      </c>
      <c r="E53" s="43">
        <f>IF('[1]p14'!$E$406&lt;&gt;0,'[1]p14'!$E$406,"")</f>
        <v>64</v>
      </c>
      <c r="F53" s="24">
        <f>IF('[1]p14'!$F$406&lt;&gt;0,'[1]p14'!$F$406,"")</f>
        <v>280</v>
      </c>
      <c r="G53" s="24">
        <f>IF('[1]p14'!$G$406&lt;&gt;0,'[1]p14'!$G$406,"")</f>
        <v>4</v>
      </c>
      <c r="H53" s="24">
        <f>IF('[1]p14'!$H$406&lt;&gt;0,'[1]p14'!$H$406,"")</f>
        <v>4</v>
      </c>
      <c r="I53" s="24">
        <f>IF('[1]p14'!$I$406&lt;&gt;0,'[1]p14'!$I$406,"")</f>
        <v>10</v>
      </c>
      <c r="J53" s="24">
        <f>IF('[1]p14'!$J$406&lt;&gt;0,'[1]p14'!$J$406,"")</f>
      </c>
      <c r="K53" s="24">
        <f>IF('[1]p14'!$K$406&lt;&gt;0,'[1]p14'!$K$406,"")</f>
      </c>
      <c r="L53" s="24">
        <f>IF('[1]p14'!$L$406&lt;&gt;0,'[1]p14'!$L$406,"")</f>
        <v>4</v>
      </c>
      <c r="M53" s="24" t="str">
        <f>IF('[1]p14'!$A$409&lt;&gt;0,'[1]p14'!$A$409," ")</f>
        <v> </v>
      </c>
      <c r="N53" s="24" t="str">
        <f>IF('[1]p14'!$B$409&lt;&gt;0,'[1]p14'!$B$409," ")</f>
        <v> </v>
      </c>
      <c r="O53" s="24">
        <f>IF('[1]p14'!$C$409&lt;&gt;0,'[1]p14'!$C$409," ")</f>
        <v>2</v>
      </c>
      <c r="P53" s="24" t="str">
        <f>IF('[1]p14'!$D$409&lt;&gt;0,'[1]p14'!$D$409," ")</f>
        <v> </v>
      </c>
      <c r="Q53" s="24">
        <f>IF('[1]p14'!$E$409&lt;&gt;0,'[1]p14'!$E$409," ")</f>
        <v>868</v>
      </c>
    </row>
    <row r="54" spans="1:17" s="2" customFormat="1" ht="11.25">
      <c r="A54" s="489"/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</row>
    <row r="55" spans="1:17" s="2" customFormat="1" ht="11.25">
      <c r="A55" s="372" t="str">
        <f>T('[1]p15'!$C$13:$G$13)</f>
        <v>Gilberto da Silva Matos</v>
      </c>
      <c r="B55" s="373"/>
      <c r="C55" s="373"/>
      <c r="D55" s="373"/>
      <c r="E55" s="377"/>
      <c r="F55" s="490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</row>
    <row r="56" spans="1:17" s="2" customFormat="1" ht="11.25">
      <c r="A56" s="43">
        <f>IF('[1]p15'!$A$406&lt;&gt;0,'[1]p15'!$A$406,"")</f>
      </c>
      <c r="B56" s="43">
        <f>IF('[1]p15'!$B$406&lt;&gt;0,'[1]p15'!$B$406,"")</f>
      </c>
      <c r="C56" s="43">
        <f>IF('[1]p15'!$C$406&lt;&gt;0,'[1]p15'!$C$406,"")</f>
        <v>500</v>
      </c>
      <c r="D56" s="43">
        <f>IF('[1]p15'!$D$406&lt;&gt;0,'[1]p15'!$D$406,"")</f>
        <v>120</v>
      </c>
      <c r="E56" s="43">
        <f>IF('[1]p15'!$E$406&lt;&gt;0,'[1]p15'!$E$406,"")</f>
      </c>
      <c r="F56" s="24">
        <f>IF('[1]p15'!$F$406&lt;&gt;0,'[1]p15'!$F$406,"")</f>
        <v>120</v>
      </c>
      <c r="G56" s="24">
        <f>IF('[1]p15'!$G$406&lt;&gt;0,'[1]p15'!$G$406,"")</f>
        <v>8</v>
      </c>
      <c r="H56" s="24">
        <f>IF('[1]p15'!$H$406&lt;&gt;0,'[1]p15'!$H$406,"")</f>
      </c>
      <c r="I56" s="24">
        <f>IF('[1]p15'!$I$406&lt;&gt;0,'[1]p15'!$I$406,"")</f>
      </c>
      <c r="J56" s="24">
        <f>IF('[1]p15'!$J$406&lt;&gt;0,'[1]p15'!$J$406,"")</f>
      </c>
      <c r="K56" s="24">
        <f>IF('[1]p15'!$K$406&lt;&gt;0,'[1]p15'!$K$406,"")</f>
      </c>
      <c r="L56" s="24">
        <f>IF('[1]p15'!$L$406&lt;&gt;0,'[1]p15'!$L$406,"")</f>
      </c>
      <c r="M56" s="24" t="str">
        <f>IF('[1]p15'!$A$409&lt;&gt;0,'[1]p15'!$A$409," ")</f>
        <v> </v>
      </c>
      <c r="N56" s="24">
        <f>IF('[1]p15'!$B$409&lt;&gt;0,'[1]p15'!$B$409," ")</f>
        <v>16</v>
      </c>
      <c r="O56" s="24">
        <f>IF('[1]p15'!$C$409&lt;&gt;0,'[1]p15'!$C$409," ")</f>
        <v>4</v>
      </c>
      <c r="P56" s="24" t="str">
        <f>IF('[1]p15'!$D$409&lt;&gt;0,'[1]p15'!$D$409," ")</f>
        <v> </v>
      </c>
      <c r="Q56" s="24">
        <f>IF('[1]p15'!$E$409&lt;&gt;0,'[1]p15'!$E$409," ")</f>
        <v>768</v>
      </c>
    </row>
    <row r="57" spans="1:17" s="2" customFormat="1" ht="11.25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</row>
    <row r="58" spans="1:17" s="2" customFormat="1" ht="11.25">
      <c r="A58" s="372" t="str">
        <f>T('[1]p16'!$C$13:$G$13)</f>
        <v>Henrique Fernandes de Lima</v>
      </c>
      <c r="B58" s="373"/>
      <c r="C58" s="373"/>
      <c r="D58" s="373"/>
      <c r="E58" s="377"/>
      <c r="F58" s="490"/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</row>
    <row r="59" spans="1:17" s="2" customFormat="1" ht="11.25">
      <c r="A59" s="43">
        <f>IF('[1]p16'!$A$406&lt;&gt;0,'[1]p16'!$A$406,"")</f>
      </c>
      <c r="B59" s="43">
        <f>IF('[1]p16'!$B$406&lt;&gt;0,'[1]p16'!$B$406,"")</f>
      </c>
      <c r="C59" s="43">
        <f>IF('[1]p16'!$C$406&lt;&gt;0,'[1]p16'!$C$406,"")</f>
      </c>
      <c r="D59" s="43">
        <f>IF('[1]p16'!$D$406&lt;&gt;0,'[1]p16'!$D$406,"")</f>
        <v>82</v>
      </c>
      <c r="E59" s="43">
        <f>IF('[1]p16'!$E$406&lt;&gt;0,'[1]p16'!$E$406,"")</f>
        <v>60</v>
      </c>
      <c r="F59" s="24">
        <f>IF('[1]p16'!$F$406&lt;&gt;0,'[1]p16'!$F$406,"")</f>
        <v>143</v>
      </c>
      <c r="G59" s="24">
        <f>IF('[1]p16'!$G$406&lt;&gt;0,'[1]p16'!$G$406,"")</f>
      </c>
      <c r="H59" s="24">
        <f>IF('[1]p16'!$H$406&lt;&gt;0,'[1]p16'!$H$406,"")</f>
        <v>60</v>
      </c>
      <c r="I59" s="24">
        <f>IF('[1]p16'!$I$406&lt;&gt;0,'[1]p16'!$I$406,"")</f>
        <v>300</v>
      </c>
      <c r="J59" s="24">
        <f>IF('[1]p16'!$J$406&lt;&gt;0,'[1]p16'!$J$406,"")</f>
      </c>
      <c r="K59" s="24">
        <f>IF('[1]p16'!$K$406&lt;&gt;0,'[1]p16'!$K$406,"")</f>
      </c>
      <c r="L59" s="24">
        <f>IF('[1]p16'!$L$406&lt;&gt;0,'[1]p16'!$L$406,"")</f>
        <v>48</v>
      </c>
      <c r="M59" s="24">
        <f>IF('[1]p16'!$A$409&lt;&gt;0,'[1]p16'!$A$409," ")</f>
        <v>80</v>
      </c>
      <c r="N59" s="24">
        <f>IF('[1]p16'!$B$409&lt;&gt;0,'[1]p16'!$B$409," ")</f>
        <v>200</v>
      </c>
      <c r="O59" s="24" t="str">
        <f>IF('[1]p16'!$C$409&lt;&gt;0,'[1]p16'!$C$409," ")</f>
        <v> </v>
      </c>
      <c r="P59" s="24">
        <f>IF('[1]p16'!$D$409&lt;&gt;0,'[1]p16'!$D$409," ")</f>
        <v>22</v>
      </c>
      <c r="Q59" s="24">
        <f>IF('[1]p16'!$E$409&lt;&gt;0,'[1]p16'!$E$409," ")</f>
        <v>995</v>
      </c>
    </row>
    <row r="60" spans="1:17" s="2" customFormat="1" ht="11.25">
      <c r="A60" s="489"/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89"/>
      <c r="Q60" s="489"/>
    </row>
    <row r="61" spans="1:17" s="2" customFormat="1" ht="11.25">
      <c r="A61" s="372" t="str">
        <f>T('[1]p17'!$C$13:$G$13)</f>
        <v>Izabel Maria Barbosa de Albuquerque</v>
      </c>
      <c r="B61" s="373"/>
      <c r="C61" s="373"/>
      <c r="D61" s="373"/>
      <c r="E61" s="377"/>
      <c r="F61" s="490"/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</row>
    <row r="62" spans="1:17" s="2" customFormat="1" ht="11.25">
      <c r="A62" s="43">
        <f>IF('[1]p17'!$A$406&lt;&gt;0,'[1]p17'!$A$406,"")</f>
      </c>
      <c r="B62" s="43">
        <f>IF('[1]p17'!$B$406&lt;&gt;0,'[1]p17'!$B$406,"")</f>
      </c>
      <c r="C62" s="43">
        <f>IF('[1]p17'!$C$406&lt;&gt;0,'[1]p17'!$C$406,"")</f>
      </c>
      <c r="D62" s="43">
        <f>IF('[1]p17'!$D$406&lt;&gt;0,'[1]p17'!$D$406,"")</f>
        <v>180</v>
      </c>
      <c r="E62" s="43">
        <f>IF('[1]p17'!$E$406&lt;&gt;0,'[1]p17'!$E$406,"")</f>
      </c>
      <c r="F62" s="24">
        <f>IF('[1]p17'!$F$406&lt;&gt;0,'[1]p17'!$F$406,"")</f>
        <v>400</v>
      </c>
      <c r="G62" s="24">
        <f>IF('[1]p17'!$G$406&lt;&gt;0,'[1]p17'!$G$406,"")</f>
      </c>
      <c r="H62" s="24">
        <f>IF('[1]p17'!$H$406&lt;&gt;0,'[1]p17'!$H$406,"")</f>
      </c>
      <c r="I62" s="24">
        <f>IF('[1]p17'!$I$406&lt;&gt;0,'[1]p17'!$I$406,"")</f>
      </c>
      <c r="J62" s="24">
        <f>IF('[1]p17'!$J$406&lt;&gt;0,'[1]p17'!$J$406,"")</f>
      </c>
      <c r="K62" s="24">
        <f>IF('[1]p17'!$K$406&lt;&gt;0,'[1]p17'!$K$406,"")</f>
      </c>
      <c r="L62" s="24">
        <f>IF('[1]p17'!$L$406&lt;&gt;0,'[1]p17'!$L$406,"")</f>
        <v>8</v>
      </c>
      <c r="M62" s="24" t="str">
        <f>IF('[1]p17'!$A$409&lt;&gt;0,'[1]p17'!$A$409," ")</f>
        <v> </v>
      </c>
      <c r="N62" s="24">
        <f>IF('[1]p17'!$B$409&lt;&gt;0,'[1]p17'!$B$409," ")</f>
        <v>46</v>
      </c>
      <c r="O62" s="24">
        <f>IF('[1]p17'!$C$409&lt;&gt;0,'[1]p17'!$C$409," ")</f>
        <v>6</v>
      </c>
      <c r="P62" s="24">
        <f>IF('[1]p17'!$D$409&lt;&gt;0,'[1]p17'!$D$409," ")</f>
        <v>102</v>
      </c>
      <c r="Q62" s="24">
        <f>IF('[1]p17'!$E$409&lt;&gt;0,'[1]p17'!$E$409," ")</f>
        <v>742</v>
      </c>
    </row>
    <row r="63" spans="1:17" s="2" customFormat="1" ht="11.25">
      <c r="A63" s="489"/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  <c r="Q63" s="489"/>
    </row>
    <row r="64" spans="1:17" s="2" customFormat="1" ht="11.25">
      <c r="A64" s="372" t="str">
        <f>T('[1]p18'!$C$13:$G$13)</f>
        <v>Jaime Alves Barbosa Sobrinho</v>
      </c>
      <c r="B64" s="373"/>
      <c r="C64" s="373"/>
      <c r="D64" s="373"/>
      <c r="E64" s="377"/>
      <c r="F64" s="490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</row>
    <row r="65" spans="1:17" s="2" customFormat="1" ht="11.25">
      <c r="A65" s="43">
        <f>IF('[1]p18'!$A$406&lt;&gt;0,'[1]p18'!$A$406,"")</f>
      </c>
      <c r="B65" s="43">
        <f>IF('[1]p18'!$B$406&lt;&gt;0,'[1]p18'!$B$406,"")</f>
      </c>
      <c r="C65" s="43">
        <f>IF('[1]p18'!$C$406&lt;&gt;0,'[1]p18'!$C$406,"")</f>
      </c>
      <c r="D65" s="43">
        <f>IF('[1]p18'!$D$406&lt;&gt;0,'[1]p18'!$D$406,"")</f>
        <v>60</v>
      </c>
      <c r="E65" s="43">
        <f>IF('[1]p18'!$E$406&lt;&gt;0,'[1]p18'!$E$406,"")</f>
      </c>
      <c r="F65" s="24">
        <f>IF('[1]p18'!$F$406&lt;&gt;0,'[1]p18'!$F$406,"")</f>
        <v>60</v>
      </c>
      <c r="G65" s="24">
        <f>IF('[1]p18'!$G$406&lt;&gt;0,'[1]p18'!$G$406,"")</f>
      </c>
      <c r="H65" s="24">
        <f>IF('[1]p18'!$H$406&lt;&gt;0,'[1]p18'!$H$406,"")</f>
      </c>
      <c r="I65" s="24">
        <f>IF('[1]p18'!$I$406&lt;&gt;0,'[1]p18'!$I$406,"")</f>
      </c>
      <c r="J65" s="24">
        <f>IF('[1]p18'!$J$406&lt;&gt;0,'[1]p18'!$J$406,"")</f>
      </c>
      <c r="K65" s="24">
        <f>IF('[1]p18'!$K$406&lt;&gt;0,'[1]p18'!$K$406,"")</f>
      </c>
      <c r="L65" s="24">
        <f>IF('[1]p18'!$L$406&lt;&gt;0,'[1]p18'!$L$406,"")</f>
        <v>45</v>
      </c>
      <c r="M65" s="24">
        <f>IF('[1]p18'!$A$409&lt;&gt;0,'[1]p18'!$A$409," ")</f>
        <v>500</v>
      </c>
      <c r="N65" s="24" t="str">
        <f>IF('[1]p18'!$B$409&lt;&gt;0,'[1]p18'!$B$409," ")</f>
        <v> </v>
      </c>
      <c r="O65" s="24">
        <f>IF('[1]p18'!$C$409&lt;&gt;0,'[1]p18'!$C$409," ")</f>
        <v>90</v>
      </c>
      <c r="P65" s="24" t="str">
        <f>IF('[1]p18'!$D$409&lt;&gt;0,'[1]p18'!$D$409," ")</f>
        <v> </v>
      </c>
      <c r="Q65" s="24">
        <f>IF('[1]p18'!$E$409&lt;&gt;0,'[1]p18'!$E$409," ")</f>
        <v>755</v>
      </c>
    </row>
    <row r="66" spans="1:17" s="2" customFormat="1" ht="11.25">
      <c r="A66" s="489"/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</row>
    <row r="67" spans="1:17" s="2" customFormat="1" ht="11.25">
      <c r="A67" s="372" t="str">
        <f>T('[1]p19'!$C$13:$G$13)</f>
        <v>Jesualdo Gomes das Chagas</v>
      </c>
      <c r="B67" s="373"/>
      <c r="C67" s="373"/>
      <c r="D67" s="373"/>
      <c r="E67" s="377"/>
      <c r="F67" s="490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</row>
    <row r="68" spans="1:17" s="2" customFormat="1" ht="11.25">
      <c r="A68" s="43">
        <f>IF('[1]p19'!$A$406&lt;&gt;0,'[1]p19'!$A$406,"")</f>
      </c>
      <c r="B68" s="43">
        <f>IF('[1]p19'!$B$406&lt;&gt;0,'[1]p19'!$B$406,"")</f>
      </c>
      <c r="C68" s="43">
        <f>IF('[1]p19'!$C$406&lt;&gt;0,'[1]p19'!$C$406,"")</f>
      </c>
      <c r="D68" s="43">
        <f>IF('[1]p19'!$D$406&lt;&gt;0,'[1]p19'!$D$406,"")</f>
        <v>120</v>
      </c>
      <c r="E68" s="43">
        <f>IF('[1]p19'!$E$406&lt;&gt;0,'[1]p19'!$E$406,"")</f>
      </c>
      <c r="F68" s="24">
        <f>IF('[1]p19'!$F$406&lt;&gt;0,'[1]p19'!$F$406,"")</f>
        <v>320</v>
      </c>
      <c r="G68" s="24">
        <f>IF('[1]p19'!$G$406&lt;&gt;0,'[1]p19'!$G$406,"")</f>
        <v>50</v>
      </c>
      <c r="H68" s="24">
        <f>IF('[1]p19'!$H$406&lt;&gt;0,'[1]p19'!$H$406,"")</f>
      </c>
      <c r="I68" s="24">
        <f>IF('[1]p19'!$I$406&lt;&gt;0,'[1]p19'!$I$406,"")</f>
      </c>
      <c r="J68" s="24">
        <f>IF('[1]p19'!$J$406&lt;&gt;0,'[1]p19'!$J$406,"")</f>
      </c>
      <c r="K68" s="24">
        <f>IF('[1]p19'!$K$406&lt;&gt;0,'[1]p19'!$K$406,"")</f>
        <v>40</v>
      </c>
      <c r="L68" s="24">
        <f>IF('[1]p19'!$L$406&lt;&gt;0,'[1]p19'!$L$406,"")</f>
      </c>
      <c r="M68" s="24" t="str">
        <f>IF('[1]p19'!$A$409&lt;&gt;0,'[1]p19'!$A$409," ")</f>
        <v> </v>
      </c>
      <c r="N68" s="24">
        <f>IF('[1]p19'!$B$409&lt;&gt;0,'[1]p19'!$B$409," ")</f>
        <v>80</v>
      </c>
      <c r="O68" s="24">
        <f>IF('[1]p19'!$C$409&lt;&gt;0,'[1]p19'!$C$409," ")</f>
        <v>2</v>
      </c>
      <c r="P68" s="24">
        <f>IF('[1]p19'!$D$409&lt;&gt;0,'[1]p19'!$D$409," ")</f>
        <v>40</v>
      </c>
      <c r="Q68" s="24">
        <f>IF('[1]p19'!$E$409&lt;&gt;0,'[1]p19'!$E$409," ")</f>
        <v>652</v>
      </c>
    </row>
    <row r="69" spans="1:17" s="2" customFormat="1" ht="11.25">
      <c r="A69" s="489"/>
      <c r="B69" s="489"/>
      <c r="C69" s="489"/>
      <c r="D69" s="489"/>
      <c r="E69" s="489"/>
      <c r="F69" s="489"/>
      <c r="G69" s="489"/>
      <c r="H69" s="489"/>
      <c r="I69" s="489"/>
      <c r="J69" s="489"/>
      <c r="K69" s="489"/>
      <c r="L69" s="489"/>
      <c r="M69" s="489"/>
      <c r="N69" s="489"/>
      <c r="O69" s="489"/>
      <c r="P69" s="489"/>
      <c r="Q69" s="489"/>
    </row>
    <row r="70" spans="1:17" s="2" customFormat="1" ht="11.25">
      <c r="A70" s="372" t="str">
        <f>T('[1]p20'!$C$13:$G$13)</f>
        <v>José de Arimatéia Fernandes</v>
      </c>
      <c r="B70" s="373"/>
      <c r="C70" s="373"/>
      <c r="D70" s="373"/>
      <c r="E70" s="377"/>
      <c r="F70" s="490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</row>
    <row r="71" spans="1:17" s="2" customFormat="1" ht="11.25">
      <c r="A71" s="43">
        <f>IF('[1]p20'!$A$406&lt;&gt;0,'[1]p20'!$A$406,"")</f>
      </c>
      <c r="B71" s="43">
        <f>IF('[1]p20'!$B$406&lt;&gt;0,'[1]p20'!$B$406,"")</f>
      </c>
      <c r="C71" s="43">
        <f>IF('[1]p20'!$C$406&lt;&gt;0,'[1]p20'!$C$406,"")</f>
      </c>
      <c r="D71" s="43">
        <f>IF('[1]p20'!$D$406&lt;&gt;0,'[1]p20'!$D$406,"")</f>
        <v>165</v>
      </c>
      <c r="E71" s="43">
        <f>IF('[1]p20'!$E$406&lt;&gt;0,'[1]p20'!$E$406,"")</f>
      </c>
      <c r="F71" s="24">
        <f>IF('[1]p20'!$F$406&lt;&gt;0,'[1]p20'!$F$406,"")</f>
        <v>165</v>
      </c>
      <c r="G71" s="24">
        <f>IF('[1]p20'!$G$406&lt;&gt;0,'[1]p20'!$G$406,"")</f>
        <v>180</v>
      </c>
      <c r="H71" s="24">
        <f>IF('[1]p20'!$H$406&lt;&gt;0,'[1]p20'!$H$406,"")</f>
      </c>
      <c r="I71" s="24">
        <f>IF('[1]p20'!$I$406&lt;&gt;0,'[1]p20'!$I$406,"")</f>
      </c>
      <c r="J71" s="24">
        <f>IF('[1]p20'!$J$406&lt;&gt;0,'[1]p20'!$J$406,"")</f>
        <v>180</v>
      </c>
      <c r="K71" s="24">
        <f>IF('[1]p20'!$K$406&lt;&gt;0,'[1]p20'!$K$406,"")</f>
      </c>
      <c r="L71" s="24">
        <f>IF('[1]p20'!$L$406&lt;&gt;0,'[1]p20'!$L$406,"")</f>
        <v>52</v>
      </c>
      <c r="M71" s="24" t="str">
        <f>IF('[1]p20'!$A$409&lt;&gt;0,'[1]p20'!$A$409," ")</f>
        <v> </v>
      </c>
      <c r="N71" s="24">
        <f>IF('[1]p20'!$B$409&lt;&gt;0,'[1]p20'!$B$409," ")</f>
        <v>4</v>
      </c>
      <c r="O71" s="24">
        <f>IF('[1]p20'!$C$409&lt;&gt;0,'[1]p20'!$C$409," ")</f>
        <v>30</v>
      </c>
      <c r="P71" s="24" t="str">
        <f>IF('[1]p20'!$D$409&lt;&gt;0,'[1]p20'!$D$409," ")</f>
        <v> </v>
      </c>
      <c r="Q71" s="24">
        <f>IF('[1]p20'!$E$409&lt;&gt;0,'[1]p20'!$E$409," ")</f>
        <v>776</v>
      </c>
    </row>
    <row r="72" spans="1:17" s="2" customFormat="1" ht="11.25">
      <c r="A72" s="489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</row>
    <row r="73" spans="1:17" s="34" customFormat="1" ht="11.25">
      <c r="A73" s="372" t="str">
        <f>T('[1]p21'!$C$13:$G$13)</f>
        <v>Joseilson Raimundo de Lima</v>
      </c>
      <c r="B73" s="373"/>
      <c r="C73" s="373"/>
      <c r="D73" s="373"/>
      <c r="E73" s="377"/>
      <c r="F73" s="490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</row>
    <row r="74" spans="1:17" s="2" customFormat="1" ht="11.25">
      <c r="A74" s="43">
        <f>IF('[1]p21'!$A$406&lt;&gt;0,'[1]p21'!$A$406,"")</f>
      </c>
      <c r="B74" s="43">
        <f>IF('[1]p21'!$B$406&lt;&gt;0,'[1]p21'!$B$406,"")</f>
      </c>
      <c r="C74" s="43">
        <f>IF('[1]p21'!$C$406&lt;&gt;0,'[1]p21'!$C$406,"")</f>
      </c>
      <c r="D74" s="43">
        <f>IF('[1]p21'!$D$406&lt;&gt;0,'[1]p21'!$D$406,"")</f>
        <v>150</v>
      </c>
      <c r="E74" s="43">
        <f>IF('[1]p21'!$E$406&lt;&gt;0,'[1]p21'!$E$406,"")</f>
      </c>
      <c r="F74" s="24">
        <f>IF('[1]p21'!$F$406&lt;&gt;0,'[1]p21'!$F$406,"")</f>
        <v>150</v>
      </c>
      <c r="G74" s="24">
        <f>IF('[1]p21'!$G$406&lt;&gt;0,'[1]p21'!$G$406,"")</f>
      </c>
      <c r="H74" s="24">
        <f>IF('[1]p21'!$H$406&lt;&gt;0,'[1]p21'!$H$406,"")</f>
      </c>
      <c r="I74" s="24">
        <f>IF('[1]p21'!$I$406&lt;&gt;0,'[1]p21'!$I$406,"")</f>
        <v>420</v>
      </c>
      <c r="J74" s="24">
        <f>IF('[1]p21'!$J$406&lt;&gt;0,'[1]p21'!$J$406,"")</f>
      </c>
      <c r="K74" s="24">
        <f>IF('[1]p21'!$K$406&lt;&gt;0,'[1]p21'!$K$406,"")</f>
      </c>
      <c r="L74" s="24">
        <f>IF('[1]p21'!$L$406&lt;&gt;0,'[1]p21'!$L$406,"")</f>
      </c>
      <c r="M74" s="24" t="str">
        <f>IF('[1]p21'!$A$409&lt;&gt;0,'[1]p21'!$A$409," ")</f>
        <v> </v>
      </c>
      <c r="N74" s="24" t="str">
        <f>IF('[1]p21'!$B$409&lt;&gt;0,'[1]p21'!$B$409," ")</f>
        <v> </v>
      </c>
      <c r="O74" s="24" t="str">
        <f>IF('[1]p21'!$C$409&lt;&gt;0,'[1]p21'!$C$409," ")</f>
        <v> </v>
      </c>
      <c r="P74" s="24" t="str">
        <f>IF('[1]p21'!$D$409&lt;&gt;0,'[1]p21'!$D$409," ")</f>
        <v> </v>
      </c>
      <c r="Q74" s="24">
        <f>IF('[1]p21'!$E$409&lt;&gt;0,'[1]p21'!$E$409," ")</f>
        <v>720</v>
      </c>
    </row>
    <row r="75" spans="1:17" s="2" customFormat="1" ht="11.25">
      <c r="A75" s="489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489"/>
      <c r="O75" s="489"/>
      <c r="P75" s="489"/>
      <c r="Q75" s="489"/>
    </row>
    <row r="76" spans="1:17" s="34" customFormat="1" ht="11.25">
      <c r="A76" s="372" t="str">
        <f>T('[1]p22'!$C$13:$G$13)</f>
        <v>José Lindomberg Possiano Barreiro</v>
      </c>
      <c r="B76" s="373"/>
      <c r="C76" s="373"/>
      <c r="D76" s="373"/>
      <c r="E76" s="377"/>
      <c r="F76" s="490"/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</row>
    <row r="77" spans="1:17" s="2" customFormat="1" ht="11.25">
      <c r="A77" s="43">
        <f>IF('[1]p22'!$A$406&lt;&gt;0,'[1]p22'!$A$406,"")</f>
      </c>
      <c r="B77" s="43">
        <f>IF('[1]p22'!$B$406&lt;&gt;0,'[1]p22'!$B$406,"")</f>
      </c>
      <c r="C77" s="43">
        <f>IF('[1]p22'!$C$406&lt;&gt;0,'[1]p22'!$C$406,"")</f>
      </c>
      <c r="D77" s="43">
        <f>IF('[1]p22'!$D$406&lt;&gt;0,'[1]p22'!$D$406,"")</f>
        <v>180</v>
      </c>
      <c r="E77" s="43">
        <f>IF('[1]p22'!$E$406&lt;&gt;0,'[1]p22'!$E$406,"")</f>
      </c>
      <c r="F77" s="24">
        <f>IF('[1]p22'!$F$406&lt;&gt;0,'[1]p22'!$F$406,"")</f>
        <v>360</v>
      </c>
      <c r="G77" s="24">
        <f>IF('[1]p22'!$G$406&lt;&gt;0,'[1]p22'!$G$406,"")</f>
        <v>24</v>
      </c>
      <c r="H77" s="24">
        <f>IF('[1]p22'!$H$406&lt;&gt;0,'[1]p22'!$H$406,"")</f>
      </c>
      <c r="I77" s="24">
        <f>IF('[1]p22'!$I$406&lt;&gt;0,'[1]p22'!$I$406,"")</f>
      </c>
      <c r="J77" s="24">
        <f>IF('[1]p22'!$J$406&lt;&gt;0,'[1]p22'!$J$406,"")</f>
        <v>60</v>
      </c>
      <c r="K77" s="24">
        <f>IF('[1]p22'!$K$406&lt;&gt;0,'[1]p22'!$K$406,"")</f>
        <v>30</v>
      </c>
      <c r="L77" s="24">
        <f>IF('[1]p22'!$L$406&lt;&gt;0,'[1]p22'!$L$406,"")</f>
      </c>
      <c r="M77" s="24" t="str">
        <f>IF('[1]p22'!$A$409&lt;&gt;0,'[1]p22'!$A$409," ")</f>
        <v> </v>
      </c>
      <c r="N77" s="24" t="str">
        <f>IF('[1]p22'!$B$409&lt;&gt;0,'[1]p22'!$B$409," ")</f>
        <v> </v>
      </c>
      <c r="O77" s="24">
        <f>IF('[1]p22'!$C$409&lt;&gt;0,'[1]p22'!$C$409," ")</f>
        <v>10</v>
      </c>
      <c r="P77" s="24">
        <f>IF('[1]p22'!$D$409&lt;&gt;0,'[1]p22'!$D$409," ")</f>
        <v>36</v>
      </c>
      <c r="Q77" s="24">
        <f>IF('[1]p22'!$E$409&lt;&gt;0,'[1]p22'!$E$409," ")</f>
        <v>700</v>
      </c>
    </row>
    <row r="78" spans="1:17" s="2" customFormat="1" ht="11.25">
      <c r="A78" s="489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</row>
    <row r="79" spans="1:17" s="34" customFormat="1" ht="11.25">
      <c r="A79" s="372" t="str">
        <f>T('[1]p23'!$C$13:$G$13)</f>
        <v>José Luiz Neto</v>
      </c>
      <c r="B79" s="373"/>
      <c r="C79" s="373"/>
      <c r="D79" s="373"/>
      <c r="E79" s="377"/>
      <c r="F79" s="490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</row>
    <row r="80" spans="1:17" s="2" customFormat="1" ht="11.25">
      <c r="A80" s="43">
        <f>IF('[1]p23'!$A$406&lt;&gt;0,'[1]p23'!$A$406,"")</f>
      </c>
      <c r="B80" s="43">
        <f>IF('[1]p23'!$B$406&lt;&gt;0,'[1]p23'!$B$406,"")</f>
      </c>
      <c r="C80" s="43">
        <f>IF('[1]p23'!$C$406&lt;&gt;0,'[1]p23'!$C$406,"")</f>
      </c>
      <c r="D80" s="43">
        <f>IF('[1]p23'!$D$406&lt;&gt;0,'[1]p23'!$D$406,"")</f>
        <v>180</v>
      </c>
      <c r="E80" s="43">
        <f>IF('[1]p23'!$E$406&lt;&gt;0,'[1]p23'!$E$406,"")</f>
      </c>
      <c r="F80" s="24">
        <f>IF('[1]p23'!$F$406&lt;&gt;0,'[1]p23'!$F$406,"")</f>
        <v>360</v>
      </c>
      <c r="G80" s="24">
        <f>IF('[1]p23'!$G$406&lt;&gt;0,'[1]p23'!$G$406,"")</f>
        <v>80</v>
      </c>
      <c r="H80" s="24">
        <f>IF('[1]p23'!$H$406&lt;&gt;0,'[1]p23'!$H$406,"")</f>
      </c>
      <c r="I80" s="24">
        <f>IF('[1]p23'!$I$406&lt;&gt;0,'[1]p23'!$I$406,"")</f>
      </c>
      <c r="J80" s="24">
        <f>IF('[1]p23'!$J$406&lt;&gt;0,'[1]p23'!$J$406,"")</f>
      </c>
      <c r="K80" s="24">
        <f>IF('[1]p23'!$K$406&lt;&gt;0,'[1]p23'!$K$406,"")</f>
      </c>
      <c r="L80" s="24">
        <f>IF('[1]p23'!$L$406&lt;&gt;0,'[1]p23'!$L$406,"")</f>
      </c>
      <c r="M80" s="24" t="str">
        <f>IF('[1]p23'!$A$409&lt;&gt;0,'[1]p23'!$A$409," ")</f>
        <v> </v>
      </c>
      <c r="N80" s="24">
        <f>IF('[1]p23'!$B$409&lt;&gt;0,'[1]p23'!$B$409," ")</f>
        <v>224</v>
      </c>
      <c r="O80" s="24">
        <f>IF('[1]p23'!$C$409&lt;&gt;0,'[1]p23'!$C$409," ")</f>
        <v>2</v>
      </c>
      <c r="P80" s="24">
        <f>IF('[1]p23'!$D$409&lt;&gt;0,'[1]p23'!$D$409," ")</f>
        <v>4</v>
      </c>
      <c r="Q80" s="24">
        <f>IF('[1]p23'!$E$409&lt;&gt;0,'[1]p23'!$E$409," ")</f>
        <v>850</v>
      </c>
    </row>
    <row r="81" spans="1:17" s="1" customFormat="1" ht="12.75">
      <c r="A81" s="5" t="s">
        <v>31</v>
      </c>
      <c r="B81" s="6" t="s">
        <v>32</v>
      </c>
      <c r="C81" s="6" t="s">
        <v>33</v>
      </c>
      <c r="D81" s="6" t="s">
        <v>34</v>
      </c>
      <c r="E81" s="6" t="s">
        <v>35</v>
      </c>
      <c r="F81" s="6" t="s">
        <v>23</v>
      </c>
      <c r="G81" s="6" t="s">
        <v>36</v>
      </c>
      <c r="H81" s="6" t="s">
        <v>37</v>
      </c>
      <c r="I81" s="6" t="s">
        <v>38</v>
      </c>
      <c r="J81" s="6" t="s">
        <v>39</v>
      </c>
      <c r="K81" s="6" t="s">
        <v>40</v>
      </c>
      <c r="L81" s="6" t="s">
        <v>41</v>
      </c>
      <c r="M81" s="5" t="s">
        <v>42</v>
      </c>
      <c r="N81" s="6" t="s">
        <v>43</v>
      </c>
      <c r="O81" s="6" t="s">
        <v>44</v>
      </c>
      <c r="P81" s="6" t="s">
        <v>45</v>
      </c>
      <c r="Q81" s="6" t="s">
        <v>20</v>
      </c>
    </row>
    <row r="82" spans="1:17" s="2" customFormat="1" ht="11.25">
      <c r="A82" s="489"/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</row>
    <row r="83" spans="1:17" s="34" customFormat="1" ht="11.25">
      <c r="A83" s="372" t="str">
        <f>T('[1]p24'!$C$13:$G$13)</f>
        <v>Luiz Mendes Albuquerque Neto</v>
      </c>
      <c r="B83" s="373"/>
      <c r="C83" s="373"/>
      <c r="D83" s="373"/>
      <c r="E83" s="377"/>
      <c r="F83" s="490"/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</row>
    <row r="84" spans="1:17" s="2" customFormat="1" ht="11.25">
      <c r="A84" s="43">
        <f>IF('[1]p24'!$A$406&lt;&gt;0,'[1]p24'!$A$406,"")</f>
      </c>
      <c r="B84" s="43">
        <f>IF('[1]p24'!$B$406&lt;&gt;0,'[1]p24'!$B$406,"")</f>
      </c>
      <c r="C84" s="43">
        <f>IF('[1]p24'!$C$406&lt;&gt;0,'[1]p24'!$C$406,"")</f>
      </c>
      <c r="D84" s="43">
        <f>IF('[1]p24'!$D$406&lt;&gt;0,'[1]p24'!$D$406,"")</f>
        <v>180</v>
      </c>
      <c r="E84" s="43">
        <f>IF('[1]p24'!$E$406&lt;&gt;0,'[1]p24'!$E$406,"")</f>
      </c>
      <c r="F84" s="24">
        <f>IF('[1]p24'!$F$406&lt;&gt;0,'[1]p24'!$F$406,"")</f>
        <v>360</v>
      </c>
      <c r="G84" s="24">
        <f>IF('[1]p24'!$G$406&lt;&gt;0,'[1]p24'!$G$406,"")</f>
        <v>130</v>
      </c>
      <c r="H84" s="24">
        <f>IF('[1]p24'!$H$406&lt;&gt;0,'[1]p24'!$H$406,"")</f>
      </c>
      <c r="I84" s="24">
        <f>IF('[1]p24'!$I$406&lt;&gt;0,'[1]p24'!$I$406,"")</f>
      </c>
      <c r="J84" s="24">
        <f>IF('[1]p24'!$J$406&lt;&gt;0,'[1]p24'!$J$406,"")</f>
      </c>
      <c r="K84" s="24">
        <f>IF('[1]p24'!$K$406&lt;&gt;0,'[1]p24'!$K$406,"")</f>
        <v>50</v>
      </c>
      <c r="L84" s="24">
        <f>IF('[1]p24'!$L$406&lt;&gt;0,'[1]p24'!$L$406,"")</f>
      </c>
      <c r="M84" s="24" t="str">
        <f>IF('[1]p24'!$A$409&lt;&gt;0,'[1]p24'!$A$409," ")</f>
        <v> </v>
      </c>
      <c r="N84" s="24">
        <f>IF('[1]p24'!$B$409&lt;&gt;0,'[1]p24'!$B$409," ")</f>
        <v>14</v>
      </c>
      <c r="O84" s="24" t="str">
        <f>IF('[1]p24'!$C$409&lt;&gt;0,'[1]p24'!$C$409," ")</f>
        <v> </v>
      </c>
      <c r="P84" s="24" t="str">
        <f>IF('[1]p24'!$D$409&lt;&gt;0,'[1]p24'!$D$409," ")</f>
        <v> </v>
      </c>
      <c r="Q84" s="24">
        <f>IF('[1]p24'!$E$409&lt;&gt;0,'[1]p24'!$E$409," ")</f>
        <v>734</v>
      </c>
    </row>
    <row r="85" spans="1:17" s="2" customFormat="1" ht="11.25">
      <c r="A85" s="489"/>
      <c r="B85" s="489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489"/>
      <c r="O85" s="489"/>
      <c r="P85" s="489"/>
      <c r="Q85" s="489"/>
    </row>
    <row r="86" spans="1:17" s="34" customFormat="1" ht="11.25">
      <c r="A86" s="372" t="str">
        <f>T('[1]p25'!$C$13:$G$13)</f>
        <v>Marcelo Carvalho Ferreira</v>
      </c>
      <c r="B86" s="373"/>
      <c r="C86" s="373"/>
      <c r="D86" s="373"/>
      <c r="E86" s="377"/>
      <c r="F86" s="490"/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</row>
    <row r="87" spans="1:17" s="2" customFormat="1" ht="11.25">
      <c r="A87" s="43">
        <f>IF('[1]p25'!$A$406&lt;&gt;0,'[1]p25'!$A$406,"")</f>
      </c>
      <c r="B87" s="43">
        <f>IF('[1]p25'!$B$406&lt;&gt;0,'[1]p25'!$B$406,"")</f>
      </c>
      <c r="C87" s="43">
        <f>IF('[1]p25'!$C$406&lt;&gt;0,'[1]p25'!$C$406,"")</f>
        <v>200</v>
      </c>
      <c r="D87" s="43">
        <f>IF('[1]p25'!$D$406&lt;&gt;0,'[1]p25'!$D$406,"")</f>
        <v>120</v>
      </c>
      <c r="E87" s="43">
        <f>IF('[1]p25'!$E$406&lt;&gt;0,'[1]p25'!$E$406,"")</f>
      </c>
      <c r="F87" s="24">
        <f>IF('[1]p25'!$F$406&lt;&gt;0,'[1]p25'!$F$406,"")</f>
        <v>300</v>
      </c>
      <c r="G87" s="24">
        <f>IF('[1]p25'!$G$406&lt;&gt;0,'[1]p25'!$G$406,"")</f>
      </c>
      <c r="H87" s="24">
        <f>IF('[1]p25'!$H$406&lt;&gt;0,'[1]p25'!$H$406,"")</f>
      </c>
      <c r="I87" s="24">
        <f>IF('[1]p25'!$I$406&lt;&gt;0,'[1]p25'!$I$406,"")</f>
      </c>
      <c r="J87" s="24">
        <f>IF('[1]p25'!$J$406&lt;&gt;0,'[1]p25'!$J$406,"")</f>
      </c>
      <c r="K87" s="24">
        <f>IF('[1]p25'!$K$406&lt;&gt;0,'[1]p25'!$K$406,"")</f>
      </c>
      <c r="L87" s="24">
        <f>IF('[1]p25'!$L$406&lt;&gt;0,'[1]p25'!$L$406,"")</f>
      </c>
      <c r="M87" s="24" t="str">
        <f>IF('[1]p25'!$A$409&lt;&gt;0,'[1]p25'!$A$409," ")</f>
        <v> </v>
      </c>
      <c r="N87" s="24" t="str">
        <f>IF('[1]p25'!$B$409&lt;&gt;0,'[1]p25'!$B$409," ")</f>
        <v> </v>
      </c>
      <c r="O87" s="24" t="str">
        <f>IF('[1]p25'!$C$409&lt;&gt;0,'[1]p25'!$C$409," ")</f>
        <v> </v>
      </c>
      <c r="P87" s="24">
        <f>IF('[1]p25'!$D$409&lt;&gt;0,'[1]p25'!$D$409," ")</f>
        <v>104</v>
      </c>
      <c r="Q87" s="24">
        <f>IF('[1]p25'!$E$409&lt;&gt;0,'[1]p25'!$E$409," ")</f>
        <v>724</v>
      </c>
    </row>
    <row r="88" spans="1:17" s="2" customFormat="1" ht="11.25">
      <c r="A88" s="489"/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</row>
    <row r="89" spans="1:17" s="34" customFormat="1" ht="11.25">
      <c r="A89" s="372" t="str">
        <f>T('[1]p26'!$C$13:$G$13)</f>
        <v>Marco Aurélio Soares Souto</v>
      </c>
      <c r="B89" s="373"/>
      <c r="C89" s="373"/>
      <c r="D89" s="373"/>
      <c r="E89" s="377"/>
      <c r="F89" s="490"/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</row>
    <row r="90" spans="1:17" s="2" customFormat="1" ht="11.25">
      <c r="A90" s="24">
        <f>IF('[1]p26'!$A$406&lt;&gt;0,'[1]p26'!$A$406,"")</f>
      </c>
      <c r="B90" s="24">
        <f>IF('[1]p26'!$B$406&lt;&gt;0,'[1]p26'!$B$406,"")</f>
      </c>
      <c r="C90" s="24">
        <f>IF('[1]p26'!$C$406&lt;&gt;0,'[1]p26'!$C$406,"")</f>
      </c>
      <c r="D90" s="24">
        <f>IF('[1]p26'!$D$406&lt;&gt;0,'[1]p26'!$D$406,"")</f>
        <v>120</v>
      </c>
      <c r="E90" s="24">
        <f>IF('[1]p26'!$E$406&lt;&gt;0,'[1]p26'!$E$406,"")</f>
      </c>
      <c r="F90" s="24">
        <f>IF('[1]p26'!$F$406&lt;&gt;0,'[1]p26'!$F$406,"")</f>
        <v>120</v>
      </c>
      <c r="G90" s="24">
        <f>IF('[1]p26'!$G$406&lt;&gt;0,'[1]p26'!$G$406,"")</f>
        <v>30</v>
      </c>
      <c r="H90" s="24">
        <f>IF('[1]p26'!$H$406&lt;&gt;0,'[1]p26'!$H$406,"")</f>
        <v>120</v>
      </c>
      <c r="I90" s="24">
        <f>IF('[1]p26'!$I$406&lt;&gt;0,'[1]p26'!$I$406,"")</f>
        <v>120</v>
      </c>
      <c r="J90" s="24">
        <f>IF('[1]p26'!$J$406&lt;&gt;0,'[1]p26'!$J$406,"")</f>
      </c>
      <c r="K90" s="24">
        <f>IF('[1]p26'!$K$406&lt;&gt;0,'[1]p26'!$K$406,"")</f>
      </c>
      <c r="L90" s="24">
        <f>IF('[1]p26'!$L$406&lt;&gt;0,'[1]p26'!$L$406,"")</f>
      </c>
      <c r="M90" s="24">
        <f>IF('[1]p26'!$A$409&lt;&gt;0,'[1]p26'!$A$409," ")</f>
        <v>200</v>
      </c>
      <c r="N90" s="24">
        <f>IF('[1]p26'!$B$409&lt;&gt;0,'[1]p26'!$B$409," ")</f>
        <v>64</v>
      </c>
      <c r="O90" s="24" t="str">
        <f>IF('[1]p26'!$C$409&lt;&gt;0,'[1]p26'!$C$409," ")</f>
        <v> </v>
      </c>
      <c r="P90" s="24">
        <f>IF('[1]p26'!$D$409&lt;&gt;0,'[1]p26'!$D$409," ")</f>
        <v>5</v>
      </c>
      <c r="Q90" s="24">
        <f>IF('[1]p26'!$E$409&lt;&gt;0,'[1]p26'!$E$409," ")</f>
        <v>779</v>
      </c>
    </row>
    <row r="91" spans="1:17" s="2" customFormat="1" ht="11.25">
      <c r="A91" s="489"/>
      <c r="B91" s="489"/>
      <c r="C91" s="489"/>
      <c r="D91" s="489"/>
      <c r="E91" s="489"/>
      <c r="F91" s="489"/>
      <c r="G91" s="489"/>
      <c r="H91" s="489"/>
      <c r="I91" s="489"/>
      <c r="J91" s="489"/>
      <c r="K91" s="489"/>
      <c r="L91" s="489"/>
      <c r="M91" s="489"/>
      <c r="N91" s="489"/>
      <c r="O91" s="489"/>
      <c r="P91" s="489"/>
      <c r="Q91" s="489"/>
    </row>
    <row r="92" spans="1:17" s="34" customFormat="1" ht="11.25">
      <c r="A92" s="372" t="str">
        <f>T('[1]p27'!$C$13:$G$13)</f>
        <v>Michelli Karinne Barros da Silva</v>
      </c>
      <c r="B92" s="373"/>
      <c r="C92" s="373"/>
      <c r="D92" s="373"/>
      <c r="E92" s="37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2" customFormat="1" ht="11.25">
      <c r="A93" s="24">
        <f>IF('[1]p27'!$A$406&lt;&gt;0,'[1]p27'!$A$406,"")</f>
      </c>
      <c r="B93" s="24">
        <f>IF('[1]p27'!$B$406&lt;&gt;0,'[1]p27'!$B$406,"")</f>
      </c>
      <c r="C93" s="24">
        <f>IF('[1]p27'!$C$406&lt;&gt;0,'[1]p27'!$C$406,"")</f>
      </c>
      <c r="D93" s="24">
        <f>IF('[1]p27'!$D$406&lt;&gt;0,'[1]p27'!$D$406,"")</f>
        <v>120</v>
      </c>
      <c r="E93" s="24">
        <f>IF('[1]p27'!$E$406&lt;&gt;0,'[1]p27'!$E$406,"")</f>
      </c>
      <c r="F93" s="24">
        <f>IF('[1]p27'!$F$406&lt;&gt;0,'[1]p27'!$F$406,"")</f>
        <v>240</v>
      </c>
      <c r="G93" s="24">
        <f>IF('[1]p27'!$G$406&lt;&gt;0,'[1]p27'!$G$406,"")</f>
        <v>40</v>
      </c>
      <c r="H93" s="24">
        <f>IF('[1]p27'!$H$406&lt;&gt;0,'[1]p27'!$H$406,"")</f>
        <v>40</v>
      </c>
      <c r="I93" s="24">
        <f>IF('[1]p27'!$I$406&lt;&gt;0,'[1]p27'!$I$406,"")</f>
        <v>120</v>
      </c>
      <c r="J93" s="24">
        <f>IF('[1]p27'!$J$406&lt;&gt;0,'[1]p27'!$J$406,"")</f>
      </c>
      <c r="K93" s="24">
        <f>IF('[1]p27'!$K$406&lt;&gt;0,'[1]p27'!$K$406,"")</f>
        <v>120</v>
      </c>
      <c r="L93" s="24">
        <f>IF('[1]p27'!$L$406&lt;&gt;0,'[1]p27'!$L$406,"")</f>
        <v>16</v>
      </c>
      <c r="M93" s="24" t="str">
        <f>IF('[1]p27'!$A$409&lt;&gt;0,'[1]p27'!$A$409," ")</f>
        <v> </v>
      </c>
      <c r="N93" s="24" t="str">
        <f>IF('[1]p27'!$B$409&lt;&gt;0,'[1]p27'!$B$409," ")</f>
        <v> </v>
      </c>
      <c r="O93" s="24" t="str">
        <f>IF('[1]p27'!$C$409&lt;&gt;0,'[1]p27'!$C$409," ")</f>
        <v> </v>
      </c>
      <c r="P93" s="24">
        <f>IF('[1]p27'!$D$409&lt;&gt;0,'[1]p27'!$D$409," ")</f>
        <v>125</v>
      </c>
      <c r="Q93" s="24">
        <f>IF('[1]p27'!$E$409&lt;&gt;0,'[1]p27'!$E$409," ")</f>
        <v>821</v>
      </c>
    </row>
    <row r="94" spans="1:17" s="2" customFormat="1" ht="11.25">
      <c r="A94" s="489"/>
      <c r="B94" s="489"/>
      <c r="C94" s="489"/>
      <c r="D94" s="489"/>
      <c r="E94" s="489"/>
      <c r="F94" s="489"/>
      <c r="G94" s="489"/>
      <c r="H94" s="489"/>
      <c r="I94" s="489"/>
      <c r="J94" s="489"/>
      <c r="K94" s="489"/>
      <c r="L94" s="489"/>
      <c r="M94" s="489"/>
      <c r="N94" s="489"/>
      <c r="O94" s="489"/>
      <c r="P94" s="489"/>
      <c r="Q94" s="489"/>
    </row>
    <row r="95" spans="1:17" s="34" customFormat="1" ht="11.25">
      <c r="A95" s="372" t="str">
        <f>T('[1]p28'!$C$13:$G$13)</f>
        <v>Miriam Costa</v>
      </c>
      <c r="B95" s="373"/>
      <c r="C95" s="373"/>
      <c r="D95" s="373"/>
      <c r="E95" s="377"/>
      <c r="F95" s="490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</row>
    <row r="96" spans="1:17" s="2" customFormat="1" ht="11.25">
      <c r="A96" s="24">
        <f>IF('[1]p28'!$A$406&lt;&gt;0,'[1]p28'!$A$406,"")</f>
      </c>
      <c r="B96" s="24">
        <f>IF('[1]p28'!$B$406&lt;&gt;0,'[1]p28'!$B$406,"")</f>
      </c>
      <c r="C96" s="24">
        <f>IF('[1]p28'!$C$406&lt;&gt;0,'[1]p28'!$C$406,"")</f>
      </c>
      <c r="D96" s="24">
        <f>IF('[1]p28'!$D$406&lt;&gt;0,'[1]p28'!$D$406,"")</f>
        <v>270</v>
      </c>
      <c r="E96" s="24">
        <f>IF('[1]p28'!$E$406&lt;&gt;0,'[1]p28'!$E$406,"")</f>
      </c>
      <c r="F96" s="24">
        <f>IF('[1]p28'!$F$406&lt;&gt;0,'[1]p28'!$F$406,"")</f>
        <v>540</v>
      </c>
      <c r="G96" s="24">
        <f>IF('[1]p28'!$G$406&lt;&gt;0,'[1]p28'!$G$406,"")</f>
        <v>72</v>
      </c>
      <c r="H96" s="24">
        <f>IF('[1]p28'!$H$406&lt;&gt;0,'[1]p28'!$H$406,"")</f>
      </c>
      <c r="I96" s="24">
        <f>IF('[1]p28'!$I$406&lt;&gt;0,'[1]p28'!$I$406,"")</f>
      </c>
      <c r="J96" s="24">
        <f>IF('[1]p28'!$J$406&lt;&gt;0,'[1]p28'!$J$406,"")</f>
      </c>
      <c r="K96" s="24">
        <f>IF('[1]p28'!$K$406&lt;&gt;0,'[1]p28'!$K$406,"")</f>
        <v>36</v>
      </c>
      <c r="L96" s="24">
        <f>IF('[1]p28'!$L$406&lt;&gt;0,'[1]p28'!$L$406,"")</f>
      </c>
      <c r="M96" s="24" t="str">
        <f>IF('[1]p28'!$A$409&lt;&gt;0,'[1]p28'!$A$409," ")</f>
        <v> </v>
      </c>
      <c r="N96" s="24">
        <f>IF('[1]p28'!$B$409&lt;&gt;0,'[1]p28'!$B$409," ")</f>
        <v>60</v>
      </c>
      <c r="O96" s="24">
        <f>IF('[1]p28'!$C$409&lt;&gt;0,'[1]p28'!$C$409," ")</f>
        <v>12</v>
      </c>
      <c r="P96" s="24" t="str">
        <f>IF('[1]p28'!$D$409&lt;&gt;0,'[1]p28'!$D$409," ")</f>
        <v> </v>
      </c>
      <c r="Q96" s="24">
        <f>IF('[1]p28'!$E$409&lt;&gt;0,'[1]p28'!$E$409," ")</f>
        <v>990</v>
      </c>
    </row>
    <row r="97" spans="1:17" s="2" customFormat="1" ht="11.25">
      <c r="A97" s="489"/>
      <c r="B97" s="489"/>
      <c r="C97" s="489"/>
      <c r="D97" s="489"/>
      <c r="E97" s="489"/>
      <c r="F97" s="489"/>
      <c r="G97" s="489"/>
      <c r="H97" s="489"/>
      <c r="I97" s="489"/>
      <c r="J97" s="489"/>
      <c r="K97" s="489"/>
      <c r="L97" s="489"/>
      <c r="M97" s="489"/>
      <c r="N97" s="489"/>
      <c r="O97" s="489"/>
      <c r="P97" s="489"/>
      <c r="Q97" s="489"/>
    </row>
    <row r="98" spans="1:17" s="34" customFormat="1" ht="11.25">
      <c r="A98" s="372" t="str">
        <f>T('[1]p29'!$C$13:$G$13)</f>
        <v>Patrícia Batista Leal</v>
      </c>
      <c r="B98" s="373"/>
      <c r="C98" s="373"/>
      <c r="D98" s="373"/>
      <c r="E98" s="377"/>
      <c r="F98" s="490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</row>
    <row r="99" spans="1:17" s="2" customFormat="1" ht="11.25">
      <c r="A99" s="43">
        <f>IF('[1]p29'!$A$406&lt;&gt;0,'[1]p29'!$A$406,"")</f>
      </c>
      <c r="B99" s="43">
        <f>IF('[1]p29'!$B$406&lt;&gt;0,'[1]p29'!$B$406,"")</f>
      </c>
      <c r="C99" s="43">
        <f>IF('[1]p29'!$C$406&lt;&gt;0,'[1]p29'!$C$406,"")</f>
        <v>100</v>
      </c>
      <c r="D99" s="43">
        <f>IF('[1]p29'!$D$406&lt;&gt;0,'[1]p29'!$D$406,"")</f>
        <v>150</v>
      </c>
      <c r="E99" s="43">
        <f>IF('[1]p29'!$E$406&lt;&gt;0,'[1]p29'!$E$406,"")</f>
      </c>
      <c r="F99" s="24">
        <f>IF('[1]p29'!$F$406&lt;&gt;0,'[1]p29'!$F$406,"")</f>
        <v>300</v>
      </c>
      <c r="G99" s="24">
        <f>IF('[1]p29'!$G$406&lt;&gt;0,'[1]p29'!$G$406,"")</f>
        <v>16</v>
      </c>
      <c r="H99" s="24">
        <f>IF('[1]p29'!$H$406&lt;&gt;0,'[1]p29'!$H$406,"")</f>
      </c>
      <c r="I99" s="24">
        <f>IF('[1]p29'!$I$406&lt;&gt;0,'[1]p29'!$I$406,"")</f>
      </c>
      <c r="J99" s="24">
        <f>IF('[1]p29'!$J$406&lt;&gt;0,'[1]p29'!$J$406,"")</f>
      </c>
      <c r="K99" s="24">
        <f>IF('[1]p29'!$K$406&lt;&gt;0,'[1]p29'!$K$406,"")</f>
        <v>34</v>
      </c>
      <c r="L99" s="24">
        <f>IF('[1]p29'!$L$406&lt;&gt;0,'[1]p29'!$L$406,"")</f>
      </c>
      <c r="M99" s="24" t="str">
        <f>IF('[1]p29'!$A$409&lt;&gt;0,'[1]p29'!$A$409," ")</f>
        <v> </v>
      </c>
      <c r="N99" s="24">
        <f>IF('[1]p29'!$B$409&lt;&gt;0,'[1]p29'!$B$409," ")</f>
        <v>154</v>
      </c>
      <c r="O99" s="24">
        <f>IF('[1]p29'!$C$409&lt;&gt;0,'[1]p29'!$C$409," ")</f>
        <v>4</v>
      </c>
      <c r="P99" s="24">
        <f>IF('[1]p29'!$D$409&lt;&gt;0,'[1]p29'!$D$409," ")</f>
        <v>10</v>
      </c>
      <c r="Q99" s="24">
        <f>IF('[1]p29'!$E$409&lt;&gt;0,'[1]p29'!$E$409," ")</f>
        <v>768</v>
      </c>
    </row>
    <row r="100" spans="1:17" s="2" customFormat="1" ht="11.25">
      <c r="A100" s="489"/>
      <c r="B100" s="489"/>
      <c r="C100" s="489"/>
      <c r="D100" s="489"/>
      <c r="E100" s="489"/>
      <c r="F100" s="489"/>
      <c r="G100" s="489"/>
      <c r="H100" s="489"/>
      <c r="I100" s="489"/>
      <c r="J100" s="489"/>
      <c r="K100" s="489"/>
      <c r="L100" s="489"/>
      <c r="M100" s="489"/>
      <c r="N100" s="489"/>
      <c r="O100" s="489"/>
      <c r="P100" s="489"/>
      <c r="Q100" s="489"/>
    </row>
    <row r="101" spans="1:17" s="34" customFormat="1" ht="11.25">
      <c r="A101" s="372" t="str">
        <f>T('[1]p30'!$C$13:$G$13)</f>
        <v>Rosana Marques da Silva</v>
      </c>
      <c r="B101" s="373"/>
      <c r="C101" s="373"/>
      <c r="D101" s="373"/>
      <c r="E101" s="377"/>
      <c r="F101" s="490"/>
      <c r="G101" s="491"/>
      <c r="H101" s="491"/>
      <c r="I101" s="491"/>
      <c r="J101" s="491"/>
      <c r="K101" s="491"/>
      <c r="L101" s="491"/>
      <c r="M101" s="491"/>
      <c r="N101" s="491"/>
      <c r="O101" s="491"/>
      <c r="P101" s="491"/>
      <c r="Q101" s="491"/>
    </row>
    <row r="102" spans="1:17" s="2" customFormat="1" ht="11.25">
      <c r="A102" s="43">
        <f>IF('[1]p30'!$A$406&lt;&gt;0,'[1]p30'!$A$406,"")</f>
      </c>
      <c r="B102" s="43">
        <f>IF('[1]p30'!$B$406&lt;&gt;0,'[1]p30'!$B$406,"")</f>
      </c>
      <c r="C102" s="43">
        <f>IF('[1]p30'!$C$406&lt;&gt;0,'[1]p30'!$C$406,"")</f>
      </c>
      <c r="D102" s="43">
        <f>IF('[1]p30'!$D$406&lt;&gt;0,'[1]p30'!$D$406,"")</f>
        <v>60</v>
      </c>
      <c r="E102" s="43">
        <f>IF('[1]p30'!$E$406&lt;&gt;0,'[1]p30'!$E$406,"")</f>
      </c>
      <c r="F102" s="24">
        <f>IF('[1]p30'!$F$406&lt;&gt;0,'[1]p30'!$F$406,"")</f>
        <v>60</v>
      </c>
      <c r="G102" s="24">
        <f>IF('[1]p30'!$G$406&lt;&gt;0,'[1]p30'!$G$406,"")</f>
        <v>120</v>
      </c>
      <c r="H102" s="24">
        <f>IF('[1]p30'!$H$406&lt;&gt;0,'[1]p30'!$H$406,"")</f>
      </c>
      <c r="I102" s="24">
        <f>IF('[1]p30'!$I$406&lt;&gt;0,'[1]p30'!$I$406,"")</f>
        <v>30</v>
      </c>
      <c r="J102" s="24">
        <f>IF('[1]p30'!$J$406&lt;&gt;0,'[1]p30'!$J$406,"")</f>
      </c>
      <c r="K102" s="24">
        <f>IF('[1]p30'!$K$406&lt;&gt;0,'[1]p30'!$K$406,"")</f>
        <v>20</v>
      </c>
      <c r="L102" s="24">
        <f>IF('[1]p30'!$L$406&lt;&gt;0,'[1]p30'!$L$406,"")</f>
      </c>
      <c r="M102" s="24">
        <f>IF('[1]p30'!$A$409&lt;&gt;0,'[1]p30'!$A$409," ")</f>
        <v>500</v>
      </c>
      <c r="N102" s="24">
        <f>IF('[1]p30'!$B$409&lt;&gt;0,'[1]p30'!$B$409," ")</f>
        <v>30</v>
      </c>
      <c r="O102" s="24">
        <f>IF('[1]p30'!$C$409&lt;&gt;0,'[1]p30'!$C$409," ")</f>
        <v>50</v>
      </c>
      <c r="P102" s="24">
        <f>IF('[1]p30'!$D$409&lt;&gt;0,'[1]p30'!$D$409," ")</f>
        <v>10</v>
      </c>
      <c r="Q102" s="24">
        <f>IF('[1]p30'!$E$409&lt;&gt;0,'[1]p30'!$E$409," ")</f>
        <v>880</v>
      </c>
    </row>
    <row r="103" spans="1:17" s="2" customFormat="1" ht="11.25">
      <c r="A103" s="489"/>
      <c r="B103" s="489"/>
      <c r="C103" s="489"/>
      <c r="D103" s="489"/>
      <c r="E103" s="489"/>
      <c r="F103" s="489"/>
      <c r="G103" s="489"/>
      <c r="H103" s="489"/>
      <c r="I103" s="489"/>
      <c r="J103" s="489"/>
      <c r="K103" s="489"/>
      <c r="L103" s="489"/>
      <c r="M103" s="489"/>
      <c r="N103" s="489"/>
      <c r="O103" s="489"/>
      <c r="P103" s="489"/>
      <c r="Q103" s="489"/>
    </row>
    <row r="104" spans="1:17" s="34" customFormat="1" ht="11.25">
      <c r="A104" s="372" t="str">
        <f>T('[1]p31'!$C$13:$G$13)</f>
        <v>Rosângela Silveira do Nascimento</v>
      </c>
      <c r="B104" s="373"/>
      <c r="C104" s="373"/>
      <c r="D104" s="373"/>
      <c r="E104" s="377"/>
      <c r="F104" s="490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</row>
    <row r="105" spans="1:17" s="2" customFormat="1" ht="11.25">
      <c r="A105" s="43">
        <f>IF('[1]p31'!$A$406&lt;&gt;0,'[1]p31'!$A$406,"")</f>
      </c>
      <c r="B105" s="43">
        <f>IF('[1]p31'!$B$406&lt;&gt;0,'[1]p31'!$B$406,"")</f>
      </c>
      <c r="C105" s="43">
        <f>IF('[1]p31'!$C$406&lt;&gt;0,'[1]p31'!$C$406,"")</f>
        <v>55</v>
      </c>
      <c r="D105" s="43">
        <f>IF('[1]p31'!$D$406&lt;&gt;0,'[1]p31'!$D$406,"")</f>
        <v>120</v>
      </c>
      <c r="E105" s="43">
        <f>IF('[1]p31'!$E$406&lt;&gt;0,'[1]p31'!$E$406,"")</f>
      </c>
      <c r="F105" s="24">
        <f>IF('[1]p31'!$F$406&lt;&gt;0,'[1]p31'!$F$406,"")</f>
        <v>240</v>
      </c>
      <c r="G105" s="24">
        <f>IF('[1]p31'!$G$406&lt;&gt;0,'[1]p31'!$G$406,"")</f>
      </c>
      <c r="H105" s="24">
        <f>IF('[1]p31'!$H$406&lt;&gt;0,'[1]p31'!$H$406,"")</f>
      </c>
      <c r="I105" s="24">
        <f>IF('[1]p31'!$I$406&lt;&gt;0,'[1]p31'!$I$406,"")</f>
        <v>200</v>
      </c>
      <c r="J105" s="24">
        <f>IF('[1]p31'!$J$406&lt;&gt;0,'[1]p31'!$J$406,"")</f>
      </c>
      <c r="K105" s="24">
        <f>IF('[1]p31'!$K$406&lt;&gt;0,'[1]p31'!$K$406,"")</f>
      </c>
      <c r="L105" s="24">
        <f>IF('[1]p31'!$L$406&lt;&gt;0,'[1]p31'!$L$406,"")</f>
      </c>
      <c r="M105" s="24" t="str">
        <f>IF('[1]p31'!$A$409&lt;&gt;0,'[1]p31'!$A$409," ")</f>
        <v> </v>
      </c>
      <c r="N105" s="24">
        <f>IF('[1]p31'!$B$409&lt;&gt;0,'[1]p31'!$B$409," ")</f>
        <v>86</v>
      </c>
      <c r="O105" s="24">
        <f>IF('[1]p31'!$C$409&lt;&gt;0,'[1]p31'!$C$409," ")</f>
        <v>14</v>
      </c>
      <c r="P105" s="24">
        <f>IF('[1]p31'!$D$409&lt;&gt;0,'[1]p31'!$D$409," ")</f>
        <v>5</v>
      </c>
      <c r="Q105" s="24">
        <f>IF('[1]p31'!$E$409&lt;&gt;0,'[1]p31'!$E$409," ")</f>
        <v>720</v>
      </c>
    </row>
    <row r="106" spans="1:17" s="2" customFormat="1" ht="11.25">
      <c r="A106" s="489"/>
      <c r="B106" s="489"/>
      <c r="C106" s="489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</row>
    <row r="107" spans="1:17" s="34" customFormat="1" ht="11.25">
      <c r="A107" s="372" t="str">
        <f>T('[1]p32'!$C$13:$G$13)</f>
        <v>Sérgio Mota Alves</v>
      </c>
      <c r="B107" s="373"/>
      <c r="C107" s="373"/>
      <c r="D107" s="373"/>
      <c r="E107" s="377"/>
      <c r="F107" s="490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</row>
    <row r="108" spans="1:17" s="2" customFormat="1" ht="11.25">
      <c r="A108" s="43">
        <f>IF('[1]p32'!$A$406&lt;&gt;0,'[1]p32'!$A$406,"")</f>
      </c>
      <c r="B108" s="43">
        <f>IF('[1]p32'!$B$406&lt;&gt;0,'[1]p32'!$B$406,"")</f>
      </c>
      <c r="C108" s="43">
        <f>IF('[1]p32'!$C$406&lt;&gt;0,'[1]p32'!$C$406,"")</f>
      </c>
      <c r="D108" s="43">
        <f>IF('[1]p32'!$D$406&lt;&gt;0,'[1]p32'!$D$406,"")</f>
        <v>180</v>
      </c>
      <c r="E108" s="43">
        <f>IF('[1]p32'!$E$406&lt;&gt;0,'[1]p32'!$E$406,"")</f>
      </c>
      <c r="F108" s="24">
        <f>IF('[1]p32'!$F$406&lt;&gt;0,'[1]p32'!$F$406,"")</f>
        <v>180</v>
      </c>
      <c r="G108" s="24">
        <f>IF('[1]p32'!$G$406&lt;&gt;0,'[1]p32'!$G$406,"")</f>
        <v>40</v>
      </c>
      <c r="H108" s="24">
        <f>IF('[1]p32'!$H$406&lt;&gt;0,'[1]p32'!$H$406,"")</f>
        <v>180</v>
      </c>
      <c r="I108" s="24">
        <f>IF('[1]p32'!$I$406&lt;&gt;0,'[1]p32'!$I$406,"")</f>
        <v>150</v>
      </c>
      <c r="J108" s="24">
        <f>IF('[1]p32'!$J$406&lt;&gt;0,'[1]p32'!$J$406,"")</f>
      </c>
      <c r="K108" s="24">
        <f>IF('[1]p32'!$K$406&lt;&gt;0,'[1]p32'!$K$406,"")</f>
      </c>
      <c r="L108" s="24">
        <f>IF('[1]p32'!$L$406&lt;&gt;0,'[1]p32'!$L$406,"")</f>
      </c>
      <c r="M108" s="24" t="str">
        <f>IF('[1]p32'!$A$409&lt;&gt;0,'[1]p32'!$A$409," ")</f>
        <v> </v>
      </c>
      <c r="N108" s="24" t="str">
        <f>IF('[1]p32'!$B$409&lt;&gt;0,'[1]p32'!$B$409," ")</f>
        <v> </v>
      </c>
      <c r="O108" s="24" t="str">
        <f>IF('[1]p32'!$C$409&lt;&gt;0,'[1]p32'!$C$409," ")</f>
        <v> </v>
      </c>
      <c r="P108" s="24" t="str">
        <f>IF('[1]p32'!$D$409&lt;&gt;0,'[1]p32'!$D$409," ")</f>
        <v> </v>
      </c>
      <c r="Q108" s="24">
        <f>IF('[1]p32'!$E$409&lt;&gt;0,'[1]p32'!$E$409," ")</f>
        <v>730</v>
      </c>
    </row>
    <row r="109" spans="1:17" s="2" customFormat="1" ht="11.25">
      <c r="A109" s="489"/>
      <c r="B109" s="489"/>
      <c r="C109" s="489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</row>
    <row r="110" spans="1:17" s="2" customFormat="1" ht="11.25">
      <c r="A110" s="372" t="str">
        <f>T('[1]p33'!$C$13:$G$13)</f>
        <v>Severino Horácio da Silva</v>
      </c>
      <c r="B110" s="373"/>
      <c r="C110" s="373"/>
      <c r="D110" s="373"/>
      <c r="E110" s="377"/>
      <c r="F110" s="490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</row>
    <row r="111" spans="1:17" s="2" customFormat="1" ht="11.25">
      <c r="A111" s="43">
        <f>IF('[1]p33'!$A$406&lt;&gt;0,'[1]p33'!$A$406,"")</f>
      </c>
      <c r="B111" s="43">
        <f>IF('[1]p33'!$B$406&lt;&gt;0,'[1]p33'!$B$406,"")</f>
      </c>
      <c r="C111" s="43">
        <f>IF('[1]p33'!$C$406&lt;&gt;0,'[1]p33'!$C$406,"")</f>
      </c>
      <c r="D111" s="43">
        <f>IF('[1]p33'!$D$406&lt;&gt;0,'[1]p33'!$D$406,"")</f>
        <v>23</v>
      </c>
      <c r="E111" s="43">
        <f>IF('[1]p33'!$E$406&lt;&gt;0,'[1]p33'!$E$406,"")</f>
      </c>
      <c r="F111" s="24">
        <f>IF('[1]p33'!$F$406&lt;&gt;0,'[1]p33'!$F$406,"")</f>
        <v>22</v>
      </c>
      <c r="G111" s="24">
        <f>IF('[1]p33'!$G$406&lt;&gt;0,'[1]p33'!$G$406,"")</f>
      </c>
      <c r="H111" s="24">
        <f>IF('[1]p33'!$H$406&lt;&gt;0,'[1]p33'!$H$406,"")</f>
      </c>
      <c r="I111" s="24">
        <f>IF('[1]p33'!$I$406&lt;&gt;0,'[1]p33'!$I$406,"")</f>
        <v>140</v>
      </c>
      <c r="J111" s="24">
        <f>IF('[1]p33'!$J$406&lt;&gt;0,'[1]p33'!$J$406,"")</f>
      </c>
      <c r="K111" s="24">
        <f>IF('[1]p33'!$K$406&lt;&gt;0,'[1]p33'!$K$406,"")</f>
        <v>15</v>
      </c>
      <c r="L111" s="24">
        <f>IF('[1]p33'!$L$406&lt;&gt;0,'[1]p33'!$L$406,"")</f>
      </c>
      <c r="M111" s="24" t="str">
        <f>IF('[1]p33'!$A$409&lt;&gt;0,'[1]p33'!$A$409," ")</f>
        <v> </v>
      </c>
      <c r="N111" s="24">
        <f>IF('[1]p33'!$B$409&lt;&gt;0,'[1]p33'!$B$409," ")</f>
        <v>15</v>
      </c>
      <c r="O111" s="24" t="str">
        <f>IF('[1]p33'!$C$409&lt;&gt;0,'[1]p33'!$C$409," ")</f>
        <v> </v>
      </c>
      <c r="P111" s="24">
        <f>IF('[1]p33'!$D$409&lt;&gt;0,'[1]p33'!$D$409," ")</f>
        <v>23</v>
      </c>
      <c r="Q111" s="24">
        <f>IF('[1]p33'!$E$409&lt;&gt;0,'[1]p33'!$E$409," ")</f>
        <v>238</v>
      </c>
    </row>
    <row r="112" spans="1:17" s="2" customFormat="1" ht="11.25">
      <c r="A112" s="489"/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</row>
    <row r="113" spans="1:17" s="2" customFormat="1" ht="11.25">
      <c r="A113" s="372" t="str">
        <f>T('[1]p34'!$C$13:$G$13)</f>
        <v>Vandik Estevam Barbosa</v>
      </c>
      <c r="B113" s="373"/>
      <c r="C113" s="373"/>
      <c r="D113" s="373"/>
      <c r="E113" s="377"/>
      <c r="F113" s="490"/>
      <c r="G113" s="491"/>
      <c r="H113" s="491"/>
      <c r="I113" s="491"/>
      <c r="J113" s="491"/>
      <c r="K113" s="491"/>
      <c r="L113" s="491"/>
      <c r="M113" s="491"/>
      <c r="N113" s="491"/>
      <c r="O113" s="491"/>
      <c r="P113" s="491"/>
      <c r="Q113" s="491"/>
    </row>
    <row r="114" spans="1:17" s="2" customFormat="1" ht="11.25">
      <c r="A114" s="43">
        <f>IF('[1]p34'!$A$406&lt;&gt;0,'[1]p34'!$A$406,"")</f>
      </c>
      <c r="B114" s="43">
        <f>IF('[1]p34'!$B$406&lt;&gt;0,'[1]p34'!$B$406,"")</f>
      </c>
      <c r="C114" s="43">
        <f>IF('[1]p34'!$C$406&lt;&gt;0,'[1]p34'!$C$406,"")</f>
      </c>
      <c r="D114" s="43">
        <f>IF('[1]p34'!$D$406&lt;&gt;0,'[1]p34'!$D$406,"")</f>
        <v>180</v>
      </c>
      <c r="E114" s="43">
        <f>IF('[1]p34'!$E$406&lt;&gt;0,'[1]p34'!$E$406,"")</f>
      </c>
      <c r="F114" s="24">
        <f>IF('[1]p34'!$F$406&lt;&gt;0,'[1]p34'!$F$406,"")</f>
        <v>270</v>
      </c>
      <c r="G114" s="24">
        <f>IF('[1]p34'!$G$406&lt;&gt;0,'[1]p34'!$G$406,"")</f>
      </c>
      <c r="H114" s="24">
        <f>IF('[1]p34'!$H$406&lt;&gt;0,'[1]p34'!$H$406,"")</f>
      </c>
      <c r="I114" s="24">
        <f>IF('[1]p34'!$I$406&lt;&gt;0,'[1]p34'!$I$406,"")</f>
      </c>
      <c r="J114" s="24">
        <f>IF('[1]p34'!$J$406&lt;&gt;0,'[1]p34'!$J$406,"")</f>
        <v>80</v>
      </c>
      <c r="K114" s="24">
        <f>IF('[1]p34'!$K$406&lt;&gt;0,'[1]p34'!$K$406,"")</f>
        <v>30</v>
      </c>
      <c r="L114" s="24">
        <f>IF('[1]p34'!$L$406&lt;&gt;0,'[1]p34'!$L$406,"")</f>
        <v>28</v>
      </c>
      <c r="M114" s="24" t="str">
        <f>IF('[1]p34'!$A$409&lt;&gt;0,'[1]p34'!$A$409," ")</f>
        <v> </v>
      </c>
      <c r="N114" s="24" t="str">
        <f>IF('[1]p34'!$B$409&lt;&gt;0,'[1]p34'!$B$409," ")</f>
        <v> </v>
      </c>
      <c r="O114" s="24">
        <f>IF('[1]p34'!$C$409&lt;&gt;0,'[1]p34'!$C$409," ")</f>
        <v>10</v>
      </c>
      <c r="P114" s="24">
        <f>IF('[1]p34'!$D$409&lt;&gt;0,'[1]p34'!$D$409," ")</f>
        <v>152</v>
      </c>
      <c r="Q114" s="24">
        <f>IF('[1]p34'!$E$409&lt;&gt;0,'[1]p34'!$E$409," ")</f>
        <v>750</v>
      </c>
    </row>
    <row r="115" spans="1:17" s="2" customFormat="1" ht="11.25">
      <c r="A115" s="489"/>
      <c r="B115" s="489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</row>
    <row r="116" spans="1:17" s="2" customFormat="1" ht="11.25">
      <c r="A116" s="372" t="str">
        <f>T('[1]p35'!$C$13:$G$13)</f>
        <v>Vanio Fragoso de Melo</v>
      </c>
      <c r="B116" s="373"/>
      <c r="C116" s="373"/>
      <c r="D116" s="373"/>
      <c r="E116" s="377"/>
      <c r="F116" s="490"/>
      <c r="G116" s="491"/>
      <c r="H116" s="491"/>
      <c r="I116" s="491"/>
      <c r="J116" s="491"/>
      <c r="K116" s="491"/>
      <c r="L116" s="491"/>
      <c r="M116" s="491"/>
      <c r="N116" s="491"/>
      <c r="O116" s="491"/>
      <c r="P116" s="491"/>
      <c r="Q116" s="491"/>
    </row>
    <row r="117" spans="1:17" s="2" customFormat="1" ht="11.25">
      <c r="A117" s="43">
        <f>IF('[1]p35'!$A$406&lt;&gt;0,'[1]p35'!$A$406,"")</f>
      </c>
      <c r="B117" s="43">
        <f>IF('[1]p35'!$B$406&lt;&gt;0,'[1]p35'!$B$406,"")</f>
      </c>
      <c r="C117" s="43">
        <f>IF('[1]p35'!$C$406&lt;&gt;0,'[1]p35'!$C$406,"")</f>
      </c>
      <c r="D117" s="43">
        <f>IF('[1]p35'!$D$406&lt;&gt;0,'[1]p35'!$D$406,"")</f>
        <v>120</v>
      </c>
      <c r="E117" s="43">
        <f>IF('[1]p35'!$E$406&lt;&gt;0,'[1]p35'!$E$406,"")</f>
      </c>
      <c r="F117" s="24">
        <f>IF('[1]p35'!$F$406&lt;&gt;0,'[1]p35'!$F$406,"")</f>
        <v>210</v>
      </c>
      <c r="G117" s="24">
        <f>IF('[1]p35'!$G$406&lt;&gt;0,'[1]p35'!$G$406,"")</f>
        <v>120</v>
      </c>
      <c r="H117" s="24">
        <f>IF('[1]p35'!$H$406&lt;&gt;0,'[1]p35'!$H$406,"")</f>
      </c>
      <c r="I117" s="24">
        <f>IF('[1]p35'!$I$406&lt;&gt;0,'[1]p35'!$I$406,"")</f>
      </c>
      <c r="J117" s="24">
        <f>IF('[1]p35'!$J$406&lt;&gt;0,'[1]p35'!$J$406,"")</f>
      </c>
      <c r="K117" s="24">
        <f>IF('[1]p35'!$K$406&lt;&gt;0,'[1]p35'!$K$406,"")</f>
      </c>
      <c r="L117" s="24">
        <f>IF('[1]p35'!$L$406&lt;&gt;0,'[1]p35'!$L$406,"")</f>
      </c>
      <c r="M117" s="24">
        <f>IF('[1]p35'!$A$409&lt;&gt;0,'[1]p35'!$A$409," ")</f>
        <v>240</v>
      </c>
      <c r="N117" s="24">
        <f>IF('[1]p35'!$B$409&lt;&gt;0,'[1]p35'!$B$409," ")</f>
        <v>26</v>
      </c>
      <c r="O117" s="24">
        <f>IF('[1]p35'!$C$409&lt;&gt;0,'[1]p35'!$C$409," ")</f>
        <v>4</v>
      </c>
      <c r="P117" s="24" t="str">
        <f>IF('[1]p35'!$D$409&lt;&gt;0,'[1]p35'!$D$409," ")</f>
        <v> </v>
      </c>
      <c r="Q117" s="24">
        <f>IF('[1]p35'!$E$409&lt;&gt;0,'[1]p35'!$E$409," ")</f>
        <v>720</v>
      </c>
    </row>
    <row r="118" spans="1:17" s="2" customFormat="1" ht="11.25">
      <c r="A118" s="489"/>
      <c r="B118" s="489"/>
      <c r="C118" s="489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</row>
    <row r="119" spans="1:17" s="2" customFormat="1" ht="11.25">
      <c r="A119" s="372" t="str">
        <f>T('[1]p36'!$C$13:$G$13)</f>
        <v>Areli Mesquita da Silva</v>
      </c>
      <c r="B119" s="373"/>
      <c r="C119" s="373"/>
      <c r="D119" s="373"/>
      <c r="E119" s="377"/>
      <c r="F119" s="490"/>
      <c r="G119" s="491"/>
      <c r="H119" s="491"/>
      <c r="I119" s="491"/>
      <c r="J119" s="491"/>
      <c r="K119" s="491"/>
      <c r="L119" s="491"/>
      <c r="M119" s="491"/>
      <c r="N119" s="491"/>
      <c r="O119" s="491"/>
      <c r="P119" s="491"/>
      <c r="Q119" s="491"/>
    </row>
    <row r="120" spans="1:17" s="2" customFormat="1" ht="11.25">
      <c r="A120" s="43">
        <f>IF('[1]p36'!$A$406&lt;&gt;0,'[1]p36'!$A$406,"")</f>
      </c>
      <c r="B120" s="43">
        <f>IF('[1]p36'!$B$406&lt;&gt;0,'[1]p36'!$B$406,"")</f>
      </c>
      <c r="C120" s="43">
        <f>IF('[1]p36'!$C$406&lt;&gt;0,'[1]p36'!$C$406,"")</f>
      </c>
      <c r="D120" s="43">
        <f>IF('[1]p36'!$D$406&lt;&gt;0,'[1]p36'!$D$406,"")</f>
        <v>210</v>
      </c>
      <c r="E120" s="43">
        <f>IF('[1]p36'!$E$406&lt;&gt;0,'[1]p36'!$E$406,"")</f>
      </c>
      <c r="F120" s="24">
        <f>IF('[1]p36'!$F$406&lt;&gt;0,'[1]p36'!$F$406,"")</f>
        <v>210</v>
      </c>
      <c r="G120" s="24">
        <f>IF('[1]p36'!$G$406&lt;&gt;0,'[1]p36'!$G$406,"")</f>
      </c>
      <c r="H120" s="24">
        <f>IF('[1]p36'!$H$406&lt;&gt;0,'[1]p36'!$H$406,"")</f>
      </c>
      <c r="I120" s="24">
        <f>IF('[1]p36'!$I$406&lt;&gt;0,'[1]p36'!$I$406,"")</f>
      </c>
      <c r="J120" s="24">
        <f>IF('[1]p36'!$J$406&lt;&gt;0,'[1]p36'!$J$406,"")</f>
      </c>
      <c r="K120" s="24">
        <f>IF('[1]p36'!$K$406&lt;&gt;0,'[1]p36'!$K$406,"")</f>
      </c>
      <c r="L120" s="24">
        <f>IF('[1]p36'!$L$406&lt;&gt;0,'[1]p36'!$L$406,"")</f>
      </c>
      <c r="M120" s="24" t="str">
        <f>IF('[1]p36'!$A$409&lt;&gt;0,'[1]p36'!$A$409," ")</f>
        <v> </v>
      </c>
      <c r="N120" s="24" t="str">
        <f>IF('[1]p36'!$B$409&lt;&gt;0,'[1]p36'!$B$409," ")</f>
        <v> </v>
      </c>
      <c r="O120" s="24" t="str">
        <f>IF('[1]p36'!$C$409&lt;&gt;0,'[1]p36'!$C$409," ")</f>
        <v> </v>
      </c>
      <c r="P120" s="24" t="str">
        <f>IF('[1]p36'!$D$409&lt;&gt;0,'[1]p36'!$D$409," ")</f>
        <v> </v>
      </c>
      <c r="Q120" s="24">
        <f>IF('[1]p36'!$E$409&lt;&gt;0,'[1]p36'!$E$409," ")</f>
        <v>420</v>
      </c>
    </row>
    <row r="121" spans="1:17" s="1" customFormat="1" ht="12.75">
      <c r="A121" s="5" t="s">
        <v>31</v>
      </c>
      <c r="B121" s="6" t="s">
        <v>32</v>
      </c>
      <c r="C121" s="6" t="s">
        <v>33</v>
      </c>
      <c r="D121" s="6" t="s">
        <v>34</v>
      </c>
      <c r="E121" s="6" t="s">
        <v>35</v>
      </c>
      <c r="F121" s="6" t="s">
        <v>23</v>
      </c>
      <c r="G121" s="6" t="s">
        <v>36</v>
      </c>
      <c r="H121" s="6" t="s">
        <v>37</v>
      </c>
      <c r="I121" s="6" t="s">
        <v>38</v>
      </c>
      <c r="J121" s="6" t="s">
        <v>39</v>
      </c>
      <c r="K121" s="6" t="s">
        <v>40</v>
      </c>
      <c r="L121" s="6" t="s">
        <v>41</v>
      </c>
      <c r="M121" s="5" t="s">
        <v>42</v>
      </c>
      <c r="N121" s="6" t="s">
        <v>43</v>
      </c>
      <c r="O121" s="6" t="s">
        <v>44</v>
      </c>
      <c r="P121" s="6" t="s">
        <v>45</v>
      </c>
      <c r="Q121" s="6" t="s">
        <v>20</v>
      </c>
    </row>
    <row r="122" spans="1:17" s="2" customFormat="1" ht="11.25">
      <c r="A122" s="489"/>
      <c r="B122" s="489"/>
      <c r="C122" s="489"/>
      <c r="D122" s="489"/>
      <c r="E122" s="489"/>
      <c r="F122" s="489"/>
      <c r="G122" s="489"/>
      <c r="H122" s="489"/>
      <c r="I122" s="489"/>
      <c r="J122" s="489"/>
      <c r="K122" s="489"/>
      <c r="L122" s="489"/>
      <c r="M122" s="489"/>
      <c r="N122" s="489"/>
      <c r="O122" s="489"/>
      <c r="P122" s="489"/>
      <c r="Q122" s="489"/>
    </row>
    <row r="123" spans="1:17" s="2" customFormat="1" ht="11.25">
      <c r="A123" s="372" t="str">
        <f>T('[1]p37'!$C$13:$G$13)</f>
        <v>Fernanda Clara de França Silva</v>
      </c>
      <c r="B123" s="373"/>
      <c r="C123" s="373"/>
      <c r="D123" s="373"/>
      <c r="E123" s="377"/>
      <c r="F123" s="490"/>
      <c r="G123" s="491"/>
      <c r="H123" s="491"/>
      <c r="I123" s="491"/>
      <c r="J123" s="491"/>
      <c r="K123" s="491"/>
      <c r="L123" s="491"/>
      <c r="M123" s="491"/>
      <c r="N123" s="491"/>
      <c r="O123" s="491"/>
      <c r="P123" s="491"/>
      <c r="Q123" s="491"/>
    </row>
    <row r="124" spans="1:17" s="2" customFormat="1" ht="11.25">
      <c r="A124" s="43">
        <f>IF('[1]p37'!$A$406&lt;&gt;0,'[1]p37'!$A$406,"")</f>
      </c>
      <c r="B124" s="43">
        <f>IF('[1]p37'!$B$406&lt;&gt;0,'[1]p37'!$B$406,"")</f>
      </c>
      <c r="C124" s="43">
        <f>IF('[1]p37'!$C$406&lt;&gt;0,'[1]p37'!$C$406,"")</f>
      </c>
      <c r="D124" s="43">
        <f>IF('[1]p37'!$D$406&lt;&gt;0,'[1]p37'!$D$406,"")</f>
        <v>240</v>
      </c>
      <c r="E124" s="43">
        <f>IF('[1]p37'!$E$406&lt;&gt;0,'[1]p37'!$E$406,"")</f>
      </c>
      <c r="F124" s="24">
        <f>IF('[1]p37'!$F$406&lt;&gt;0,'[1]p37'!$F$406,"")</f>
        <v>360</v>
      </c>
      <c r="G124" s="24">
        <f>IF('[1]p37'!$G$406&lt;&gt;0,'[1]p37'!$G$406,"")</f>
      </c>
      <c r="H124" s="24">
        <f>IF('[1]p37'!$H$406&lt;&gt;0,'[1]p37'!$H$406,"")</f>
      </c>
      <c r="I124" s="24">
        <f>IF('[1]p37'!$I$406&lt;&gt;0,'[1]p37'!$I$406,"")</f>
      </c>
      <c r="J124" s="24">
        <f>IF('[1]p37'!$J$406&lt;&gt;0,'[1]p37'!$J$406,"")</f>
      </c>
      <c r="K124" s="24">
        <f>IF('[1]p37'!$K$406&lt;&gt;0,'[1]p37'!$K$406,"")</f>
      </c>
      <c r="L124" s="24">
        <f>IF('[1]p37'!$L$406&lt;&gt;0,'[1]p37'!$L$406,"")</f>
      </c>
      <c r="M124" s="24" t="str">
        <f>IF('[1]p37'!$A$409&lt;&gt;0,'[1]p37'!$A$409," ")</f>
        <v> </v>
      </c>
      <c r="N124" s="24" t="str">
        <f>IF('[1]p37'!$B$409&lt;&gt;0,'[1]p37'!$B$409," ")</f>
        <v> </v>
      </c>
      <c r="O124" s="24" t="str">
        <f>IF('[1]p37'!$C$409&lt;&gt;0,'[1]p37'!$C$409," ")</f>
        <v> </v>
      </c>
      <c r="P124" s="24" t="str">
        <f>IF('[1]p37'!$D$409&lt;&gt;0,'[1]p37'!$D$409," ")</f>
        <v> </v>
      </c>
      <c r="Q124" s="24">
        <f>IF('[1]p37'!$E$409&lt;&gt;0,'[1]p37'!$E$409," ")</f>
        <v>600</v>
      </c>
    </row>
    <row r="125" spans="1:17" s="2" customFormat="1" ht="11.25">
      <c r="A125" s="489"/>
      <c r="B125" s="489"/>
      <c r="C125" s="489"/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</row>
    <row r="126" spans="1:17" s="2" customFormat="1" ht="11.25">
      <c r="A126" s="372" t="str">
        <f>T('[1]p38'!$C$13:$G$13)</f>
        <v>Grayci Mary Gonçalves Leal</v>
      </c>
      <c r="B126" s="373"/>
      <c r="C126" s="373"/>
      <c r="D126" s="373"/>
      <c r="E126" s="377"/>
      <c r="F126" s="490"/>
      <c r="G126" s="491"/>
      <c r="H126" s="491"/>
      <c r="I126" s="491"/>
      <c r="J126" s="491"/>
      <c r="K126" s="491"/>
      <c r="L126" s="491"/>
      <c r="M126" s="491"/>
      <c r="N126" s="491"/>
      <c r="O126" s="491"/>
      <c r="P126" s="491"/>
      <c r="Q126" s="491"/>
    </row>
    <row r="127" spans="1:17" s="2" customFormat="1" ht="11.25">
      <c r="A127" s="43">
        <f>IF('[1]p38'!$A$406&lt;&gt;0,'[1]p38'!$A$406,"")</f>
      </c>
      <c r="B127" s="43">
        <f>IF('[1]p38'!$B$406&lt;&gt;0,'[1]p38'!$B$406,"")</f>
      </c>
      <c r="C127" s="43">
        <f>IF('[1]p38'!$C$406&lt;&gt;0,'[1]p38'!$C$406,"")</f>
      </c>
      <c r="D127" s="43">
        <f>IF('[1]p38'!$D$406&lt;&gt;0,'[1]p38'!$D$406,"")</f>
        <v>210</v>
      </c>
      <c r="E127" s="43">
        <f>IF('[1]p38'!$E$406&lt;&gt;0,'[1]p38'!$E$406,"")</f>
      </c>
      <c r="F127" s="24">
        <f>IF('[1]p38'!$F$406&lt;&gt;0,'[1]p38'!$F$406,"")</f>
        <v>210</v>
      </c>
      <c r="G127" s="24">
        <f>IF('[1]p38'!$G$406&lt;&gt;0,'[1]p38'!$G$406,"")</f>
      </c>
      <c r="H127" s="24">
        <f>IF('[1]p38'!$H$406&lt;&gt;0,'[1]p38'!$H$406,"")</f>
      </c>
      <c r="I127" s="24">
        <f>IF('[1]p38'!$I$406&lt;&gt;0,'[1]p38'!$I$406,"")</f>
      </c>
      <c r="J127" s="24">
        <f>IF('[1]p38'!$J$406&lt;&gt;0,'[1]p38'!$J$406,"")</f>
      </c>
      <c r="K127" s="24">
        <f>IF('[1]p38'!$K$406&lt;&gt;0,'[1]p38'!$K$406,"")</f>
      </c>
      <c r="L127" s="24">
        <f>IF('[1]p38'!$L$406&lt;&gt;0,'[1]p38'!$L$406,"")</f>
      </c>
      <c r="M127" s="24" t="str">
        <f>IF('[1]p38'!$A$409&lt;&gt;0,'[1]p38'!$A$409," ")</f>
        <v> </v>
      </c>
      <c r="N127" s="24" t="str">
        <f>IF('[1]p38'!$B$409&lt;&gt;0,'[1]p38'!$B$409," ")</f>
        <v> </v>
      </c>
      <c r="O127" s="24" t="str">
        <f>IF('[1]p38'!$C$409&lt;&gt;0,'[1]p38'!$C$409," ")</f>
        <v> </v>
      </c>
      <c r="P127" s="24" t="str">
        <f>IF('[1]p38'!$D$409&lt;&gt;0,'[1]p38'!$D$409," ")</f>
        <v> </v>
      </c>
      <c r="Q127" s="24">
        <f>IF('[1]p38'!$E$409&lt;&gt;0,'[1]p38'!$E$409," ")</f>
        <v>420</v>
      </c>
    </row>
    <row r="128" spans="1:17" s="2" customFormat="1" ht="11.25">
      <c r="A128" s="489"/>
      <c r="B128" s="489"/>
      <c r="C128" s="489"/>
      <c r="D128" s="489"/>
      <c r="E128" s="489"/>
      <c r="F128" s="489"/>
      <c r="G128" s="489"/>
      <c r="H128" s="489"/>
      <c r="I128" s="489"/>
      <c r="J128" s="489"/>
      <c r="K128" s="489"/>
      <c r="L128" s="489"/>
      <c r="M128" s="489"/>
      <c r="N128" s="489"/>
      <c r="O128" s="489"/>
      <c r="P128" s="489"/>
      <c r="Q128" s="489"/>
    </row>
    <row r="129" spans="1:17" s="2" customFormat="1" ht="11.25">
      <c r="A129" s="372" t="str">
        <f>T('[1]p39'!$C$13:$G$13)</f>
        <v>Hugo Bezerra Borba de Araújo</v>
      </c>
      <c r="B129" s="373"/>
      <c r="C129" s="373"/>
      <c r="D129" s="373"/>
      <c r="E129" s="377"/>
      <c r="F129" s="490"/>
      <c r="G129" s="491"/>
      <c r="H129" s="491"/>
      <c r="I129" s="491"/>
      <c r="J129" s="491"/>
      <c r="K129" s="491"/>
      <c r="L129" s="491"/>
      <c r="M129" s="491"/>
      <c r="N129" s="491"/>
      <c r="O129" s="491"/>
      <c r="P129" s="491"/>
      <c r="Q129" s="491"/>
    </row>
    <row r="130" spans="1:17" s="2" customFormat="1" ht="11.25">
      <c r="A130" s="43">
        <f>IF('[1]p39'!$A$406&lt;&gt;0,'[1]p39'!$A$406,"")</f>
      </c>
      <c r="B130" s="43">
        <f>IF('[1]p39'!$B$406&lt;&gt;0,'[1]p39'!$B$406,"")</f>
      </c>
      <c r="C130" s="43">
        <f>IF('[1]p39'!$C$406&lt;&gt;0,'[1]p39'!$C$406,"")</f>
      </c>
      <c r="D130" s="43">
        <f>IF('[1]p39'!$D$406&lt;&gt;0,'[1]p39'!$D$406,"")</f>
        <v>240</v>
      </c>
      <c r="E130" s="43">
        <f>IF('[1]p39'!$E$406&lt;&gt;0,'[1]p39'!$E$406,"")</f>
      </c>
      <c r="F130" s="24">
        <f>IF('[1]p39'!$F$406&lt;&gt;0,'[1]p39'!$F$406,"")</f>
        <v>300</v>
      </c>
      <c r="G130" s="24">
        <f>IF('[1]p39'!$G$406&lt;&gt;0,'[1]p39'!$G$406,"")</f>
      </c>
      <c r="H130" s="24">
        <f>IF('[1]p39'!$H$406&lt;&gt;0,'[1]p39'!$H$406,"")</f>
      </c>
      <c r="I130" s="24">
        <f>IF('[1]p39'!$I$406&lt;&gt;0,'[1]p39'!$I$406,"")</f>
      </c>
      <c r="J130" s="24">
        <f>IF('[1]p39'!$J$406&lt;&gt;0,'[1]p39'!$J$406,"")</f>
      </c>
      <c r="K130" s="24">
        <f>IF('[1]p39'!$K$406&lt;&gt;0,'[1]p39'!$K$406,"")</f>
      </c>
      <c r="L130" s="24">
        <f>IF('[1]p39'!$L$406&lt;&gt;0,'[1]p39'!$L$406,"")</f>
      </c>
      <c r="M130" s="24" t="str">
        <f>IF('[1]p39'!$A$409&lt;&gt;0,'[1]p39'!$A$409," ")</f>
        <v> </v>
      </c>
      <c r="N130" s="24" t="str">
        <f>IF('[1]p39'!$B$409&lt;&gt;0,'[1]p39'!$B$409," ")</f>
        <v> </v>
      </c>
      <c r="O130" s="24" t="str">
        <f>IF('[1]p39'!$C$409&lt;&gt;0,'[1]p39'!$C$409," ")</f>
        <v> </v>
      </c>
      <c r="P130" s="24" t="str">
        <f>IF('[1]p39'!$D$409&lt;&gt;0,'[1]p39'!$D$409," ")</f>
        <v> </v>
      </c>
      <c r="Q130" s="24">
        <f>IF('[1]p39'!$E$409&lt;&gt;0,'[1]p39'!$E$409," ")</f>
        <v>540</v>
      </c>
    </row>
    <row r="131" spans="1:17" s="2" customFormat="1" ht="11.25">
      <c r="A131" s="489"/>
      <c r="B131" s="489"/>
      <c r="C131" s="489"/>
      <c r="D131" s="489"/>
      <c r="E131" s="489"/>
      <c r="F131" s="489"/>
      <c r="G131" s="489"/>
      <c r="H131" s="489"/>
      <c r="I131" s="489"/>
      <c r="J131" s="489"/>
      <c r="K131" s="489"/>
      <c r="L131" s="489"/>
      <c r="M131" s="489"/>
      <c r="N131" s="489"/>
      <c r="O131" s="489"/>
      <c r="P131" s="489"/>
      <c r="Q131" s="489"/>
    </row>
    <row r="132" spans="1:17" s="2" customFormat="1" ht="11.25">
      <c r="A132" s="372" t="str">
        <f>T('[1]p43'!$C$13:$G$13)</f>
        <v>Ivaldo Maciel de Brito</v>
      </c>
      <c r="B132" s="373"/>
      <c r="C132" s="373"/>
      <c r="D132" s="373"/>
      <c r="E132" s="377"/>
      <c r="F132" s="490"/>
      <c r="G132" s="491"/>
      <c r="H132" s="491"/>
      <c r="I132" s="491"/>
      <c r="J132" s="491"/>
      <c r="K132" s="491"/>
      <c r="L132" s="491"/>
      <c r="M132" s="491"/>
      <c r="N132" s="491"/>
      <c r="O132" s="491"/>
      <c r="P132" s="491"/>
      <c r="Q132" s="491"/>
    </row>
    <row r="133" spans="1:17" s="2" customFormat="1" ht="11.25">
      <c r="A133" s="43">
        <f>IF('[1]p43'!$A$406&lt;&gt;0,'[1]p43'!$A$406,"")</f>
      </c>
      <c r="B133" s="43">
        <f>IF('[1]p43'!$B$406&lt;&gt;0,'[1]p43'!$B$406,"")</f>
      </c>
      <c r="C133" s="43">
        <f>IF('[1]p43'!$C$406&lt;&gt;0,'[1]p43'!$C$406,"")</f>
      </c>
      <c r="D133" s="43">
        <f>IF('[1]p43'!$D$406&lt;&gt;0,'[1]p43'!$D$406,"")</f>
        <v>240</v>
      </c>
      <c r="E133" s="43">
        <f>IF('[1]p43'!$E$406&lt;&gt;0,'[1]p43'!$E$406,"")</f>
      </c>
      <c r="F133" s="24">
        <f>IF('[1]p43'!$F$406&lt;&gt;0,'[1]p43'!$F$406,"")</f>
        <v>390</v>
      </c>
      <c r="G133" s="24">
        <f>IF('[1]p43'!$G$406&lt;&gt;0,'[1]p43'!$G$406,"")</f>
      </c>
      <c r="H133" s="24">
        <f>IF('[1]p43'!$H$406&lt;&gt;0,'[1]p43'!$H$406,"")</f>
      </c>
      <c r="I133" s="24">
        <f>IF('[1]p43'!$I$406&lt;&gt;0,'[1]p43'!$I$406,"")</f>
      </c>
      <c r="J133" s="24">
        <f>IF('[1]p43'!$J$406&lt;&gt;0,'[1]p43'!$J$406,"")</f>
      </c>
      <c r="K133" s="24">
        <f>IF('[1]p43'!$K$406&lt;&gt;0,'[1]p43'!$K$406,"")</f>
      </c>
      <c r="L133" s="24">
        <f>IF('[1]p43'!$L$406&lt;&gt;0,'[1]p43'!$L$406,"")</f>
      </c>
      <c r="M133" s="24" t="str">
        <f>IF('[1]p43'!$A$409&lt;&gt;0,'[1]p43'!$A$409," ")</f>
        <v> </v>
      </c>
      <c r="N133" s="24" t="str">
        <f>IF('[1]p43'!$B$409&lt;&gt;0,'[1]p43'!$B$409," ")</f>
        <v> </v>
      </c>
      <c r="O133" s="24" t="str">
        <f>IF('[1]p43'!$C$409&lt;&gt;0,'[1]p43'!$C$409," ")</f>
        <v> </v>
      </c>
      <c r="P133" s="24" t="str">
        <f>IF('[1]p43'!$D$409&lt;&gt;0,'[1]p43'!$D$409," ")</f>
        <v> </v>
      </c>
      <c r="Q133" s="24">
        <f>IF('[1]p43'!$E$409&lt;&gt;0,'[1]p43'!$E$409," ")</f>
        <v>630</v>
      </c>
    </row>
    <row r="134" spans="1:17" s="2" customFormat="1" ht="11.25">
      <c r="A134" s="489"/>
      <c r="B134" s="489"/>
      <c r="C134" s="489"/>
      <c r="D134" s="489"/>
      <c r="E134" s="489"/>
      <c r="F134" s="489"/>
      <c r="G134" s="489"/>
      <c r="H134" s="489"/>
      <c r="I134" s="489"/>
      <c r="J134" s="489"/>
      <c r="K134" s="489"/>
      <c r="L134" s="489"/>
      <c r="M134" s="489"/>
      <c r="N134" s="489"/>
      <c r="O134" s="489"/>
      <c r="P134" s="489"/>
      <c r="Q134" s="489"/>
    </row>
    <row r="135" spans="1:17" s="2" customFormat="1" ht="11.25">
      <c r="A135" s="415" t="str">
        <f>T('[1]p40'!$C$13:$G$13)</f>
        <v>Juliana Paula Correia</v>
      </c>
      <c r="B135" s="415"/>
      <c r="C135" s="415"/>
      <c r="D135" s="415"/>
      <c r="E135" s="415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77"/>
    </row>
    <row r="136" spans="1:17" s="2" customFormat="1" ht="10.5" customHeight="1">
      <c r="A136" s="24">
        <f>IF('[1]p40'!$A$406&lt;&gt;0,'[1]p40'!$A$406,"")</f>
      </c>
      <c r="B136" s="24">
        <f>IF('[1]p40'!$B$406&lt;&gt;0,'[1]p40'!$B$406,"")</f>
      </c>
      <c r="C136" s="24">
        <f>IF('[1]p40'!$C$406&lt;&gt;0,'[1]p40'!$C$406,"")</f>
      </c>
      <c r="D136" s="24">
        <f>IF('[1]p40'!$D$406&lt;&gt;0,'[1]p40'!$D$406,"")</f>
        <v>240</v>
      </c>
      <c r="E136" s="24">
        <f>IF('[1]p40'!$E$406&lt;&gt;0,'[1]p40'!$E$406,"")</f>
      </c>
      <c r="F136" s="24">
        <f>IF('[1]p40'!$F$406&lt;&gt;0,'[1]p40'!$F$406,"")</f>
        <v>360</v>
      </c>
      <c r="G136" s="24">
        <f>IF('[1]p40'!$G$406&lt;&gt;0,'[1]p40'!$G$406,"")</f>
      </c>
      <c r="H136" s="24">
        <f>IF('[1]p40'!$H$406&lt;&gt;0,'[1]p40'!$H$406,"")</f>
      </c>
      <c r="I136" s="24">
        <f>IF('[1]p40'!$I$406&lt;&gt;0,'[1]p40'!$I$406,"")</f>
      </c>
      <c r="J136" s="24">
        <f>IF('[1]p40'!$J$406&lt;&gt;0,'[1]p40'!$J$406,"")</f>
      </c>
      <c r="K136" s="24">
        <f>IF('[1]p40'!$K$406&lt;&gt;0,'[1]p40'!$K$406,"")</f>
      </c>
      <c r="L136" s="24">
        <f>IF('[1]p40'!$L$406&lt;&gt;0,'[1]p40'!$L$406,"")</f>
      </c>
      <c r="M136" s="24" t="str">
        <f>IF('[1]p40'!$A$409&lt;&gt;0,'[1]p40'!$A$409," ")</f>
        <v> </v>
      </c>
      <c r="N136" s="24" t="str">
        <f>IF('[1]p40'!$B$409&lt;&gt;0,'[1]p40'!$B$409," ")</f>
        <v> </v>
      </c>
      <c r="O136" s="24" t="str">
        <f>IF('[1]p40'!$C$409&lt;&gt;0,'[1]p40'!$C$409," ")</f>
        <v> </v>
      </c>
      <c r="P136" s="24" t="str">
        <f>IF('[1]p40'!$D$409&lt;&gt;0,'[1]p40'!$D$409," ")</f>
        <v> </v>
      </c>
      <c r="Q136" s="24">
        <f>IF('[1]p40'!$E$409&lt;&gt;0,'[1]p40'!$E$409," ")</f>
        <v>600</v>
      </c>
    </row>
    <row r="137" spans="1:17" s="2" customFormat="1" ht="11.25">
      <c r="A137" s="485"/>
      <c r="B137" s="486"/>
      <c r="C137" s="486"/>
      <c r="D137" s="486"/>
      <c r="E137" s="486"/>
      <c r="F137" s="486"/>
      <c r="G137" s="486"/>
      <c r="H137" s="486"/>
      <c r="I137" s="486"/>
      <c r="J137" s="486"/>
      <c r="K137" s="486"/>
      <c r="L137" s="486"/>
      <c r="M137" s="486"/>
      <c r="N137" s="486"/>
      <c r="O137" s="486"/>
      <c r="P137" s="486"/>
      <c r="Q137" s="487"/>
    </row>
  </sheetData>
  <sheetProtection password="CEFE" sheet="1"/>
  <mergeCells count="134">
    <mergeCell ref="A63:Q63"/>
    <mergeCell ref="F61:Q61"/>
    <mergeCell ref="A64:E64"/>
    <mergeCell ref="F64:Q64"/>
    <mergeCell ref="A25:Q25"/>
    <mergeCell ref="A26:E26"/>
    <mergeCell ref="A28:Q28"/>
    <mergeCell ref="A61:E61"/>
    <mergeCell ref="A29:E29"/>
    <mergeCell ref="F26:Q26"/>
    <mergeCell ref="F29:Q29"/>
    <mergeCell ref="A31:Q31"/>
    <mergeCell ref="A45:Q45"/>
    <mergeCell ref="A46:E46"/>
    <mergeCell ref="A19:Q19"/>
    <mergeCell ref="A20:E20"/>
    <mergeCell ref="A22:Q22"/>
    <mergeCell ref="A23:E23"/>
    <mergeCell ref="F23:Q23"/>
    <mergeCell ref="F20:Q20"/>
    <mergeCell ref="A13:Q13"/>
    <mergeCell ref="A16:Q16"/>
    <mergeCell ref="A4:Q5"/>
    <mergeCell ref="A17:E17"/>
    <mergeCell ref="F17:Q17"/>
    <mergeCell ref="A11:E11"/>
    <mergeCell ref="A14:E14"/>
    <mergeCell ref="F14:Q14"/>
    <mergeCell ref="F11:Q11"/>
    <mergeCell ref="A1:Q1"/>
    <mergeCell ref="N3:O3"/>
    <mergeCell ref="A10:Q10"/>
    <mergeCell ref="P3:Q3"/>
    <mergeCell ref="G3:M3"/>
    <mergeCell ref="A2:Q2"/>
    <mergeCell ref="A3:F3"/>
    <mergeCell ref="A7:Q7"/>
    <mergeCell ref="A8:E8"/>
    <mergeCell ref="F8:Q8"/>
    <mergeCell ref="A37:Q37"/>
    <mergeCell ref="A38:E38"/>
    <mergeCell ref="A40:Q40"/>
    <mergeCell ref="A43:E43"/>
    <mergeCell ref="F38:Q38"/>
    <mergeCell ref="F43:Q43"/>
    <mergeCell ref="A42:Q42"/>
    <mergeCell ref="A32:E32"/>
    <mergeCell ref="A34:Q34"/>
    <mergeCell ref="A35:E35"/>
    <mergeCell ref="F32:Q32"/>
    <mergeCell ref="F35:Q35"/>
    <mergeCell ref="A49:E49"/>
    <mergeCell ref="F46:Q46"/>
    <mergeCell ref="F49:Q49"/>
    <mergeCell ref="A48:Q48"/>
    <mergeCell ref="A52:E52"/>
    <mergeCell ref="A51:Q51"/>
    <mergeCell ref="A54:Q54"/>
    <mergeCell ref="A55:E55"/>
    <mergeCell ref="F52:Q52"/>
    <mergeCell ref="F55:Q55"/>
    <mergeCell ref="A57:Q57"/>
    <mergeCell ref="A58:E58"/>
    <mergeCell ref="F58:Q58"/>
    <mergeCell ref="A60:Q60"/>
    <mergeCell ref="A72:Q72"/>
    <mergeCell ref="F70:Q70"/>
    <mergeCell ref="A66:Q66"/>
    <mergeCell ref="A67:E67"/>
    <mergeCell ref="F67:Q67"/>
    <mergeCell ref="A69:Q69"/>
    <mergeCell ref="A70:E70"/>
    <mergeCell ref="A73:E73"/>
    <mergeCell ref="A78:Q78"/>
    <mergeCell ref="A79:E79"/>
    <mergeCell ref="A85:Q85"/>
    <mergeCell ref="F73:Q73"/>
    <mergeCell ref="F79:Q79"/>
    <mergeCell ref="A82:Q82"/>
    <mergeCell ref="A83:E83"/>
    <mergeCell ref="F83:Q83"/>
    <mergeCell ref="A92:E92"/>
    <mergeCell ref="A75:Q75"/>
    <mergeCell ref="A76:E76"/>
    <mergeCell ref="F76:Q76"/>
    <mergeCell ref="A86:E86"/>
    <mergeCell ref="A88:Q88"/>
    <mergeCell ref="A89:E89"/>
    <mergeCell ref="A91:Q91"/>
    <mergeCell ref="F86:Q86"/>
    <mergeCell ref="F89:Q89"/>
    <mergeCell ref="A94:Q94"/>
    <mergeCell ref="A95:E95"/>
    <mergeCell ref="A97:Q97"/>
    <mergeCell ref="F95:Q95"/>
    <mergeCell ref="A98:E98"/>
    <mergeCell ref="A100:Q100"/>
    <mergeCell ref="A101:E101"/>
    <mergeCell ref="A103:Q103"/>
    <mergeCell ref="F98:Q98"/>
    <mergeCell ref="F101:Q101"/>
    <mergeCell ref="A104:E104"/>
    <mergeCell ref="A106:Q106"/>
    <mergeCell ref="A107:E107"/>
    <mergeCell ref="A109:Q109"/>
    <mergeCell ref="F104:Q104"/>
    <mergeCell ref="F107:Q107"/>
    <mergeCell ref="F123:Q123"/>
    <mergeCell ref="A110:E110"/>
    <mergeCell ref="A112:Q112"/>
    <mergeCell ref="A113:E113"/>
    <mergeCell ref="A115:Q115"/>
    <mergeCell ref="F110:Q110"/>
    <mergeCell ref="F113:Q113"/>
    <mergeCell ref="A132:E132"/>
    <mergeCell ref="F132:Q132"/>
    <mergeCell ref="A116:E116"/>
    <mergeCell ref="A118:Q118"/>
    <mergeCell ref="A119:E119"/>
    <mergeCell ref="F116:Q116"/>
    <mergeCell ref="F119:Q119"/>
    <mergeCell ref="A122:Q122"/>
    <mergeCell ref="A123:E123"/>
    <mergeCell ref="A125:Q125"/>
    <mergeCell ref="A135:E135"/>
    <mergeCell ref="A137:Q137"/>
    <mergeCell ref="F135:Q135"/>
    <mergeCell ref="A126:E126"/>
    <mergeCell ref="A128:Q128"/>
    <mergeCell ref="A129:E129"/>
    <mergeCell ref="A134:Q134"/>
    <mergeCell ref="F126:Q126"/>
    <mergeCell ref="F129:Q129"/>
    <mergeCell ref="A131:Q131"/>
  </mergeCells>
  <printOptions/>
  <pageMargins left="1.5748031496062993" right="0.7874015748031497" top="0.984251968503937" bottom="0.984251968503937" header="0.5118110236220472" footer="0.5118110236220472"/>
  <pageSetup horizontalDpi="300" verticalDpi="300" orientation="landscape" paperSize="9" r:id="rId3"/>
  <rowBreaks count="2" manualBreakCount="2">
    <brk id="80" max="255" man="1"/>
    <brk id="120" max="255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3">
      <selection activeCell="A2" sqref="A2:Q2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3" width="6.7109375" style="0" customWidth="1"/>
    <col min="4" max="4" width="7.140625" style="0" customWidth="1"/>
    <col min="5" max="5" width="19.00390625" style="0" customWidth="1"/>
    <col min="6" max="6" width="8.00390625" style="0" customWidth="1"/>
    <col min="7" max="7" width="5.851562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</row>
    <row r="2" spans="1:17" ht="13.5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3.5" thickBot="1">
      <c r="A3" s="384" t="s">
        <v>244</v>
      </c>
      <c r="B3" s="385"/>
      <c r="C3" s="385"/>
      <c r="D3" s="385"/>
      <c r="E3" s="386"/>
      <c r="F3" s="497"/>
      <c r="G3" s="379"/>
      <c r="H3" s="379"/>
      <c r="I3" s="379"/>
      <c r="J3" s="379"/>
      <c r="K3" s="379"/>
      <c r="L3" s="379"/>
      <c r="M3" s="379"/>
      <c r="N3" s="498"/>
      <c r="O3" s="380" t="s">
        <v>81</v>
      </c>
      <c r="P3" s="381"/>
      <c r="Q3" s="59" t="str">
        <f>'[1]p1'!$H$4</f>
        <v>2008.2</v>
      </c>
    </row>
    <row r="4" spans="1:17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</row>
    <row r="6" spans="1:19" s="40" customFormat="1" ht="13.5" customHeight="1">
      <c r="A6" s="372" t="str">
        <f>T('[1]p2'!$C$13:$G$13)</f>
        <v>Alexsandro Bezerra Cavalcanti</v>
      </c>
      <c r="B6" s="373"/>
      <c r="C6" s="373"/>
      <c r="D6" s="373"/>
      <c r="E6" s="377"/>
      <c r="F6" s="392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9"/>
      <c r="S6" s="39"/>
    </row>
    <row r="7" spans="1:17" s="2" customFormat="1" ht="13.5" customHeight="1">
      <c r="A7" s="455" t="s">
        <v>158</v>
      </c>
      <c r="B7" s="456"/>
      <c r="C7" s="394" t="str">
        <f>IF('[1]p2'!$A$36&lt;&gt;0,'[1]p2'!$A$36,"")</f>
        <v>UFCG</v>
      </c>
      <c r="D7" s="394"/>
      <c r="E7" s="394"/>
      <c r="F7" s="394"/>
      <c r="G7" s="394"/>
      <c r="H7" s="394"/>
      <c r="I7" s="394"/>
      <c r="J7" s="394"/>
      <c r="K7" s="399"/>
      <c r="L7" s="110" t="s">
        <v>75</v>
      </c>
      <c r="M7" s="501">
        <f>IF('[1]p2'!$K$36&lt;&gt;0,'[1]p2'!$K$36,"")</f>
        <v>39873</v>
      </c>
      <c r="N7" s="502"/>
      <c r="O7" s="110" t="s">
        <v>76</v>
      </c>
      <c r="P7" s="499">
        <f>IF('[1]p2'!$L$36&lt;&gt;0,'[1]p2'!$L$36,"")</f>
      </c>
      <c r="Q7" s="500"/>
    </row>
    <row r="8" spans="1:17" s="2" customFormat="1" ht="13.5" customHeight="1">
      <c r="A8" s="455" t="s">
        <v>245</v>
      </c>
      <c r="B8" s="456"/>
      <c r="C8" s="394" t="str">
        <f>IF('[1]p2'!$A$38&lt;&gt;0,'[1]p2'!$A$38,"")</f>
        <v>Desenvolvimento da tese de doutorado em estatística vinculada a USP</v>
      </c>
      <c r="D8" s="394"/>
      <c r="E8" s="394"/>
      <c r="F8" s="394"/>
      <c r="G8" s="394"/>
      <c r="H8" s="394"/>
      <c r="I8" s="394"/>
      <c r="J8" s="394"/>
      <c r="K8" s="399"/>
      <c r="L8" s="119" t="s">
        <v>27</v>
      </c>
      <c r="M8" s="394" t="str">
        <f>IF('[1]p2'!$F$36&lt;&gt;0,'[1]p2'!$F$36,"")</f>
        <v>Curso de doutorado vinculado a UFCG ou não</v>
      </c>
      <c r="N8" s="394"/>
      <c r="O8" s="394"/>
      <c r="P8" s="394"/>
      <c r="Q8" s="399"/>
    </row>
    <row r="9" spans="1:17" ht="12.75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</row>
    <row r="10" spans="1:19" s="40" customFormat="1" ht="13.5" customHeight="1">
      <c r="A10" s="372" t="str">
        <f>T('[1]p6'!$C$13:$G$13)</f>
        <v>Antônio Pereira Brandão Júnior</v>
      </c>
      <c r="B10" s="373"/>
      <c r="C10" s="373"/>
      <c r="D10" s="373"/>
      <c r="E10" s="377"/>
      <c r="F10" s="392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9"/>
      <c r="S10" s="39"/>
    </row>
    <row r="11" spans="1:17" s="2" customFormat="1" ht="13.5" customHeight="1">
      <c r="A11" s="455" t="s">
        <v>158</v>
      </c>
      <c r="B11" s="456"/>
      <c r="C11" s="394" t="str">
        <f>IF('[1]p6'!$A$36&lt;&gt;0,'[1]p6'!$A$36,"")</f>
        <v>Universidade Federal de Campina Grande</v>
      </c>
      <c r="D11" s="394"/>
      <c r="E11" s="394"/>
      <c r="F11" s="394"/>
      <c r="G11" s="394"/>
      <c r="H11" s="394"/>
      <c r="I11" s="394"/>
      <c r="J11" s="394"/>
      <c r="K11" s="399"/>
      <c r="L11" s="110" t="s">
        <v>75</v>
      </c>
      <c r="M11" s="501">
        <f>IF('[1]p6'!$K$36&lt;&gt;0,'[1]p6'!$K$36,"")</f>
        <v>39699</v>
      </c>
      <c r="N11" s="502"/>
      <c r="O11" s="110" t="s">
        <v>76</v>
      </c>
      <c r="P11" s="499">
        <f>IF('[1]p6'!$L$36&lt;&gt;0,'[1]p6'!$L$36,"")</f>
        <v>39871</v>
      </c>
      <c r="Q11" s="500"/>
    </row>
    <row r="12" spans="1:17" s="2" customFormat="1" ht="13.5" customHeight="1">
      <c r="A12" s="455" t="s">
        <v>245</v>
      </c>
      <c r="B12" s="456"/>
      <c r="C12" s="394" t="str">
        <f>IF('[1]p6'!$A$38&lt;&gt;0,'[1]p6'!$A$38,"")</f>
        <v>Estudo individual sobre álgebra</v>
      </c>
      <c r="D12" s="394"/>
      <c r="E12" s="394"/>
      <c r="F12" s="394"/>
      <c r="G12" s="394"/>
      <c r="H12" s="394"/>
      <c r="I12" s="394"/>
      <c r="J12" s="394"/>
      <c r="K12" s="399"/>
      <c r="L12" s="119" t="s">
        <v>27</v>
      </c>
      <c r="M12" s="394" t="str">
        <f>IF('[1]p6'!$F$36&lt;&gt;0,'[1]p6'!$F$36,"")</f>
        <v>Estudo Individual</v>
      </c>
      <c r="N12" s="394"/>
      <c r="O12" s="394"/>
      <c r="P12" s="394"/>
      <c r="Q12" s="399"/>
    </row>
    <row r="13" spans="1:17" ht="12.75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</row>
    <row r="14" spans="1:19" s="40" customFormat="1" ht="13.5" customHeight="1">
      <c r="A14" s="372" t="str">
        <f>T('[1]p15'!$C$13:$G$13)</f>
        <v>Gilberto da Silva Matos</v>
      </c>
      <c r="B14" s="373"/>
      <c r="C14" s="373"/>
      <c r="D14" s="373"/>
      <c r="E14" s="377"/>
      <c r="F14" s="392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9"/>
      <c r="S14" s="39"/>
    </row>
    <row r="15" spans="1:17" s="2" customFormat="1" ht="13.5" customHeight="1">
      <c r="A15" s="455" t="s">
        <v>158</v>
      </c>
      <c r="B15" s="456"/>
      <c r="C15" s="394" t="str">
        <f>IF('[1]p15'!$A$36&lt;&gt;0,'[1]p15'!$A$36,"")</f>
        <v>UFCG</v>
      </c>
      <c r="D15" s="394"/>
      <c r="E15" s="394"/>
      <c r="F15" s="394"/>
      <c r="G15" s="394"/>
      <c r="H15" s="394"/>
      <c r="I15" s="394"/>
      <c r="J15" s="394"/>
      <c r="K15" s="399"/>
      <c r="L15" s="110" t="s">
        <v>75</v>
      </c>
      <c r="M15" s="501">
        <f>IF('[1]p15'!$K$36&lt;&gt;0,'[1]p15'!$K$36,"")</f>
        <v>39507</v>
      </c>
      <c r="N15" s="502"/>
      <c r="O15" s="110" t="s">
        <v>76</v>
      </c>
      <c r="P15" s="499">
        <f>IF('[1]p15'!$L$36&lt;&gt;0,'[1]p15'!$L$36,"")</f>
        <v>39797</v>
      </c>
      <c r="Q15" s="500"/>
    </row>
    <row r="16" spans="1:17" s="2" customFormat="1" ht="13.5" customHeight="1">
      <c r="A16" s="455" t="s">
        <v>245</v>
      </c>
      <c r="B16" s="456"/>
      <c r="C16" s="394" t="str">
        <f>IF('[1]p15'!$A$38&lt;&gt;0,'[1]p15'!$A$38,"")</f>
        <v>Desenvolvimento da Tese de Doutorado IME/USP</v>
      </c>
      <c r="D16" s="394"/>
      <c r="E16" s="394"/>
      <c r="F16" s="394"/>
      <c r="G16" s="394"/>
      <c r="H16" s="394"/>
      <c r="I16" s="394"/>
      <c r="J16" s="394"/>
      <c r="K16" s="399"/>
      <c r="L16" s="119" t="s">
        <v>27</v>
      </c>
      <c r="M16" s="394" t="str">
        <f>IF('[1]p15'!$F$36&lt;&gt;0,'[1]p15'!$F$36,"")</f>
        <v>Curso de doutorado vinculado a UFCG ou não</v>
      </c>
      <c r="N16" s="394"/>
      <c r="O16" s="394"/>
      <c r="P16" s="394"/>
      <c r="Q16" s="399"/>
    </row>
    <row r="17" spans="1:17" ht="12.75">
      <c r="A17" s="496"/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</row>
    <row r="18" spans="1:19" s="40" customFormat="1" ht="13.5" customHeight="1">
      <c r="A18" s="372" t="str">
        <f>T('[1]p25'!$C$13:$G$13)</f>
        <v>Marcelo Carvalho Ferreira</v>
      </c>
      <c r="B18" s="373"/>
      <c r="C18" s="373"/>
      <c r="D18" s="373"/>
      <c r="E18" s="377"/>
      <c r="F18" s="392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9"/>
      <c r="S18" s="39"/>
    </row>
    <row r="19" spans="1:17" s="2" customFormat="1" ht="13.5" customHeight="1">
      <c r="A19" s="455" t="s">
        <v>158</v>
      </c>
      <c r="B19" s="456"/>
      <c r="C19" s="394" t="str">
        <f>IF('[1]p25'!$A$36&lt;&gt;0,'[1]p25'!$A$36,"")</f>
        <v>UFCG</v>
      </c>
      <c r="D19" s="394"/>
      <c r="E19" s="394"/>
      <c r="F19" s="394"/>
      <c r="G19" s="394"/>
      <c r="H19" s="394"/>
      <c r="I19" s="394"/>
      <c r="J19" s="394"/>
      <c r="K19" s="399"/>
      <c r="L19" s="110" t="s">
        <v>75</v>
      </c>
      <c r="M19" s="501">
        <f>IF('[1]p25'!$K$36&lt;&gt;0,'[1]p25'!$K$36,"")</f>
        <v>39699</v>
      </c>
      <c r="N19" s="502"/>
      <c r="O19" s="110" t="s">
        <v>76</v>
      </c>
      <c r="P19" s="499">
        <f>IF('[1]p25'!$L$36&lt;&gt;0,'[1]p25'!$L$36,"")</f>
        <v>39793</v>
      </c>
      <c r="Q19" s="500"/>
    </row>
    <row r="20" spans="1:17" s="2" customFormat="1" ht="13.5" customHeight="1">
      <c r="A20" s="455" t="s">
        <v>245</v>
      </c>
      <c r="B20" s="456"/>
      <c r="C20" s="394" t="str">
        <f>IF('[1]p25'!$A$38&lt;&gt;0,'[1]p25'!$A$38,"")</f>
        <v>Seminário de Métodos Variacionais</v>
      </c>
      <c r="D20" s="394"/>
      <c r="E20" s="394"/>
      <c r="F20" s="394"/>
      <c r="G20" s="394"/>
      <c r="H20" s="394"/>
      <c r="I20" s="394"/>
      <c r="J20" s="394"/>
      <c r="K20" s="399"/>
      <c r="L20" s="119" t="s">
        <v>27</v>
      </c>
      <c r="M20" s="394" t="str">
        <f>IF('[1]p25'!$F$36&lt;&gt;0,'[1]p25'!$F$36,"")</f>
        <v>Seminário Interno</v>
      </c>
      <c r="N20" s="394"/>
      <c r="O20" s="394"/>
      <c r="P20" s="394"/>
      <c r="Q20" s="399"/>
    </row>
    <row r="21" spans="1:17" ht="12.75">
      <c r="A21" s="496"/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</row>
    <row r="22" spans="1:17" s="2" customFormat="1" ht="13.5" customHeight="1">
      <c r="A22" s="455" t="s">
        <v>158</v>
      </c>
      <c r="B22" s="456"/>
      <c r="C22" s="394" t="str">
        <f>IF('[1]p25'!$A$40&lt;&gt;0,'[1]p25'!$A$40,"")</f>
        <v>UFCG</v>
      </c>
      <c r="D22" s="394"/>
      <c r="E22" s="394"/>
      <c r="F22" s="394"/>
      <c r="G22" s="394"/>
      <c r="H22" s="394"/>
      <c r="I22" s="394"/>
      <c r="J22" s="394"/>
      <c r="K22" s="399"/>
      <c r="L22" s="110" t="s">
        <v>75</v>
      </c>
      <c r="M22" s="501">
        <f>IF('[1]p25'!$K$40&lt;&gt;0,'[1]p25'!$K$40,"")</f>
        <v>39699</v>
      </c>
      <c r="N22" s="502"/>
      <c r="O22" s="110" t="s">
        <v>76</v>
      </c>
      <c r="P22" s="499">
        <f>IF('[1]p25'!$L$40&lt;&gt;0,'[1]p25'!$L$40,"")</f>
        <v>39805</v>
      </c>
      <c r="Q22" s="500"/>
    </row>
    <row r="23" spans="1:17" s="2" customFormat="1" ht="13.5" customHeight="1">
      <c r="A23" s="455" t="s">
        <v>245</v>
      </c>
      <c r="B23" s="456"/>
      <c r="C23" s="394" t="str">
        <f>IF('[1]p25'!$A$42&lt;&gt;0,'[1]p25'!$A$42,"")</f>
        <v>Estudos individuais em Equações Diferenciais Parciais</v>
      </c>
      <c r="D23" s="394"/>
      <c r="E23" s="394"/>
      <c r="F23" s="394"/>
      <c r="G23" s="394"/>
      <c r="H23" s="394"/>
      <c r="I23" s="394"/>
      <c r="J23" s="394"/>
      <c r="K23" s="399"/>
      <c r="L23" s="119" t="s">
        <v>27</v>
      </c>
      <c r="M23" s="394" t="str">
        <f>IF('[1]p25'!$F$40&lt;&gt;0,'[1]p25'!$F$40,"")</f>
        <v>Estudo Individual</v>
      </c>
      <c r="N23" s="394"/>
      <c r="O23" s="394"/>
      <c r="P23" s="394"/>
      <c r="Q23" s="399"/>
    </row>
    <row r="24" spans="1:17" ht="12.75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</row>
    <row r="25" spans="1:19" s="40" customFormat="1" ht="13.5" customHeight="1">
      <c r="A25" s="372" t="str">
        <f>T('[1]p29'!$C$13:$G$13)</f>
        <v>Patrícia Batista Leal</v>
      </c>
      <c r="B25" s="373"/>
      <c r="C25" s="373"/>
      <c r="D25" s="373"/>
      <c r="E25" s="377"/>
      <c r="F25" s="392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9"/>
      <c r="S25" s="39"/>
    </row>
    <row r="26" spans="1:17" s="2" customFormat="1" ht="13.5" customHeight="1">
      <c r="A26" s="455" t="s">
        <v>158</v>
      </c>
      <c r="B26" s="456"/>
      <c r="C26" s="394" t="str">
        <f>IF('[1]p29'!$A$36&lt;&gt;0,'[1]p29'!$A$36,"")</f>
        <v>UFCG</v>
      </c>
      <c r="D26" s="394"/>
      <c r="E26" s="394"/>
      <c r="F26" s="394"/>
      <c r="G26" s="394"/>
      <c r="H26" s="394"/>
      <c r="I26" s="394"/>
      <c r="J26" s="394"/>
      <c r="K26" s="399"/>
      <c r="L26" s="110" t="s">
        <v>75</v>
      </c>
      <c r="M26" s="501">
        <f>IF('[1]p29'!$K$36&lt;&gt;0,'[1]p29'!$K$36,"")</f>
      </c>
      <c r="N26" s="502"/>
      <c r="O26" s="110" t="s">
        <v>76</v>
      </c>
      <c r="P26" s="499">
        <f>IF('[1]p29'!$L$36&lt;&gt;0,'[1]p29'!$L$36,"")</f>
      </c>
      <c r="Q26" s="500"/>
    </row>
    <row r="27" spans="1:17" s="2" customFormat="1" ht="13.5" customHeight="1">
      <c r="A27" s="455" t="s">
        <v>245</v>
      </c>
      <c r="B27" s="456"/>
      <c r="C27" s="394">
        <f>IF('[1]p29'!$A$38&lt;&gt;0,'[1]p29'!$A$38,"")</f>
      </c>
      <c r="D27" s="394"/>
      <c r="E27" s="394"/>
      <c r="F27" s="394"/>
      <c r="G27" s="394"/>
      <c r="H27" s="394"/>
      <c r="I27" s="394"/>
      <c r="J27" s="394"/>
      <c r="K27" s="399"/>
      <c r="L27" s="119" t="s">
        <v>27</v>
      </c>
      <c r="M27" s="394" t="str">
        <f>IF('[1]p29'!$F$36&lt;&gt;0,'[1]p29'!$F$36,"")</f>
        <v>Estudo Individual</v>
      </c>
      <c r="N27" s="394"/>
      <c r="O27" s="394"/>
      <c r="P27" s="394"/>
      <c r="Q27" s="399"/>
    </row>
    <row r="28" spans="1:17" ht="12.75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</row>
    <row r="29" spans="1:19" s="40" customFormat="1" ht="13.5" customHeight="1">
      <c r="A29" s="372" t="str">
        <f>T('[1]p31'!$C$13:$G$13)</f>
        <v>Rosângela Silveira do Nascimento</v>
      </c>
      <c r="B29" s="373"/>
      <c r="C29" s="373"/>
      <c r="D29" s="373"/>
      <c r="E29" s="377"/>
      <c r="F29" s="392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9"/>
      <c r="S29" s="39"/>
    </row>
    <row r="30" spans="1:17" s="2" customFormat="1" ht="13.5" customHeight="1">
      <c r="A30" s="455" t="s">
        <v>158</v>
      </c>
      <c r="B30" s="456"/>
      <c r="C30" s="394" t="str">
        <f>IF('[1]p31'!$A$36&lt;&gt;0,'[1]p31'!$A$36,"")</f>
        <v>UFCG</v>
      </c>
      <c r="D30" s="394"/>
      <c r="E30" s="394"/>
      <c r="F30" s="394"/>
      <c r="G30" s="394"/>
      <c r="H30" s="394"/>
      <c r="I30" s="394"/>
      <c r="J30" s="394"/>
      <c r="K30" s="399"/>
      <c r="L30" s="110" t="s">
        <v>75</v>
      </c>
      <c r="M30" s="501" t="str">
        <f>IF('[1]p31'!$K$36&lt;&gt;0,'[1]p31'!$K$36,"")</f>
        <v>outubro</v>
      </c>
      <c r="N30" s="502"/>
      <c r="O30" s="110" t="s">
        <v>76</v>
      </c>
      <c r="P30" s="499" t="str">
        <f>IF('[1]p31'!$L$36&lt;&gt;0,'[1]p31'!$L$36,"")</f>
        <v>março</v>
      </c>
      <c r="Q30" s="500"/>
    </row>
    <row r="31" spans="1:17" s="2" customFormat="1" ht="13.5" customHeight="1">
      <c r="A31" s="455" t="s">
        <v>245</v>
      </c>
      <c r="B31" s="456"/>
      <c r="C31" s="394">
        <f>IF('[1]p31'!$A$38&lt;&gt;0,'[1]p31'!$A$38,"")</f>
      </c>
      <c r="D31" s="394"/>
      <c r="E31" s="394"/>
      <c r="F31" s="394"/>
      <c r="G31" s="394"/>
      <c r="H31" s="394"/>
      <c r="I31" s="394"/>
      <c r="J31" s="394"/>
      <c r="K31" s="399"/>
      <c r="L31" s="119" t="s">
        <v>27</v>
      </c>
      <c r="M31" s="394" t="str">
        <f>IF('[1]p31'!$F$36&lt;&gt;0,'[1]p31'!$F$36,"")</f>
        <v>Estudo Individual</v>
      </c>
      <c r="N31" s="394"/>
      <c r="O31" s="394"/>
      <c r="P31" s="394"/>
      <c r="Q31" s="399"/>
    </row>
  </sheetData>
  <sheetProtection password="CEFE" sheet="1"/>
  <mergeCells count="73">
    <mergeCell ref="P30:Q30"/>
    <mergeCell ref="A27:B27"/>
    <mergeCell ref="C27:K27"/>
    <mergeCell ref="M27:Q27"/>
    <mergeCell ref="A28:Q28"/>
    <mergeCell ref="A25:E25"/>
    <mergeCell ref="F25:Q25"/>
    <mergeCell ref="A31:B31"/>
    <mergeCell ref="C31:K31"/>
    <mergeCell ref="M31:Q31"/>
    <mergeCell ref="A29:E29"/>
    <mergeCell ref="F29:Q29"/>
    <mergeCell ref="A30:B30"/>
    <mergeCell ref="C30:K30"/>
    <mergeCell ref="M30:N30"/>
    <mergeCell ref="A26:B26"/>
    <mergeCell ref="C26:K26"/>
    <mergeCell ref="M26:N26"/>
    <mergeCell ref="P26:Q26"/>
    <mergeCell ref="P19:Q19"/>
    <mergeCell ref="A20:B20"/>
    <mergeCell ref="C20:K20"/>
    <mergeCell ref="M20:Q20"/>
    <mergeCell ref="A21:Q21"/>
    <mergeCell ref="A23:B23"/>
    <mergeCell ref="C23:K23"/>
    <mergeCell ref="M23:Q23"/>
    <mergeCell ref="A22:B22"/>
    <mergeCell ref="C22:K22"/>
    <mergeCell ref="M22:N22"/>
    <mergeCell ref="P22:Q22"/>
    <mergeCell ref="A17:Q17"/>
    <mergeCell ref="A24:Q24"/>
    <mergeCell ref="A16:B16"/>
    <mergeCell ref="C16:K16"/>
    <mergeCell ref="M16:Q16"/>
    <mergeCell ref="A18:E18"/>
    <mergeCell ref="F18:Q18"/>
    <mergeCell ref="A19:B19"/>
    <mergeCell ref="C19:K19"/>
    <mergeCell ref="M19:N19"/>
    <mergeCell ref="A14:E14"/>
    <mergeCell ref="F14:Q14"/>
    <mergeCell ref="A15:B15"/>
    <mergeCell ref="C15:K15"/>
    <mergeCell ref="M15:N15"/>
    <mergeCell ref="P15:Q15"/>
    <mergeCell ref="A13:Q13"/>
    <mergeCell ref="M8:Q8"/>
    <mergeCell ref="C8:K8"/>
    <mergeCell ref="C7:K7"/>
    <mergeCell ref="A10:E10"/>
    <mergeCell ref="F10:Q10"/>
    <mergeCell ref="A11:B11"/>
    <mergeCell ref="C11:K11"/>
    <mergeCell ref="M11:N11"/>
    <mergeCell ref="P11:Q11"/>
    <mergeCell ref="A12:B12"/>
    <mergeCell ref="C12:K12"/>
    <mergeCell ref="M12:Q12"/>
    <mergeCell ref="P7:Q7"/>
    <mergeCell ref="M7:N7"/>
    <mergeCell ref="A7:B7"/>
    <mergeCell ref="A1:Q1"/>
    <mergeCell ref="A9:Q9"/>
    <mergeCell ref="A6:E6"/>
    <mergeCell ref="O3:P3"/>
    <mergeCell ref="A2:Q2"/>
    <mergeCell ref="A3:E3"/>
    <mergeCell ref="F6:Q6"/>
    <mergeCell ref="A8:B8"/>
    <mergeCell ref="F3:N3"/>
    <mergeCell ref="A4:Q5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1">
      <selection activeCell="A2" sqref="A2:Q2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57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</row>
    <row r="2" spans="1:17" ht="13.5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3.5" thickBot="1">
      <c r="A3" s="384" t="s">
        <v>162</v>
      </c>
      <c r="B3" s="385"/>
      <c r="C3" s="385"/>
      <c r="D3" s="386"/>
      <c r="E3" s="497"/>
      <c r="F3" s="379"/>
      <c r="G3" s="379"/>
      <c r="H3" s="379"/>
      <c r="I3" s="379"/>
      <c r="J3" s="379"/>
      <c r="K3" s="379"/>
      <c r="L3" s="379"/>
      <c r="M3" s="379"/>
      <c r="N3" s="498"/>
      <c r="O3" s="380" t="s">
        <v>81</v>
      </c>
      <c r="P3" s="381"/>
      <c r="Q3" s="59" t="str">
        <f>'[1]p41'!$H$4</f>
        <v>2008.1</v>
      </c>
    </row>
    <row r="4" spans="1:17" s="1" customFormat="1" ht="12.75">
      <c r="A4" s="379" t="s">
        <v>290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</row>
  </sheetData>
  <sheetProtection password="CEFE" sheet="1"/>
  <mergeCells count="6">
    <mergeCell ref="A4:Q5"/>
    <mergeCell ref="O3:P3"/>
    <mergeCell ref="A1:Q1"/>
    <mergeCell ref="A2:Q2"/>
    <mergeCell ref="E3:N3"/>
    <mergeCell ref="A3:D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3">
      <selection activeCell="A4" sqref="A4:Q5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6.7109375" style="0" customWidth="1"/>
    <col min="4" max="4" width="7.140625" style="0" customWidth="1"/>
    <col min="5" max="5" width="8.8515625" style="0" customWidth="1"/>
    <col min="6" max="6" width="8.00390625" style="0" customWidth="1"/>
    <col min="7" max="7" width="17.7109375" style="0" customWidth="1"/>
    <col min="8" max="8" width="6.28125" style="0" customWidth="1"/>
    <col min="9" max="9" width="6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4" width="6.57421875" style="0" customWidth="1"/>
    <col min="15" max="15" width="7.57421875" style="0" customWidth="1"/>
    <col min="16" max="16" width="5.57421875" style="0" customWidth="1"/>
    <col min="17" max="17" width="6.28125" style="0" customWidth="1"/>
    <col min="18" max="19" width="5.8515625" style="0" customWidth="1"/>
  </cols>
  <sheetData>
    <row r="1" spans="1:17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</row>
    <row r="2" spans="1:17" ht="13.5" thickBo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13.5" thickBot="1">
      <c r="A3" s="384" t="s">
        <v>163</v>
      </c>
      <c r="B3" s="385"/>
      <c r="C3" s="385"/>
      <c r="D3" s="385"/>
      <c r="E3" s="386"/>
      <c r="F3" s="497"/>
      <c r="G3" s="379"/>
      <c r="H3" s="379"/>
      <c r="I3" s="379"/>
      <c r="J3" s="379"/>
      <c r="K3" s="379"/>
      <c r="L3" s="379"/>
      <c r="M3" s="379"/>
      <c r="N3" s="498"/>
      <c r="O3" s="380" t="s">
        <v>81</v>
      </c>
      <c r="P3" s="381"/>
      <c r="Q3" s="59" t="str">
        <f>'[1]p1'!$H$4</f>
        <v>2008.2</v>
      </c>
    </row>
    <row r="4" spans="1:17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7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</row>
    <row r="6" spans="1:19" s="40" customFormat="1" ht="13.5" customHeight="1">
      <c r="A6" s="372" t="str">
        <f>T('[1]p2'!$C$13:$G$13)</f>
        <v>Alexsandro Bezerra Cavalcanti</v>
      </c>
      <c r="B6" s="373"/>
      <c r="C6" s="373"/>
      <c r="D6" s="373"/>
      <c r="E6" s="373"/>
      <c r="F6" s="373"/>
      <c r="G6" s="377"/>
      <c r="H6" s="60" t="s">
        <v>14</v>
      </c>
      <c r="I6" s="499">
        <f>IF('[1]p2'!$I$19&lt;&gt;0,'[1]p2'!$I$19,"")</f>
        <v>38412</v>
      </c>
      <c r="J6" s="500"/>
      <c r="K6" s="60" t="s">
        <v>159</v>
      </c>
      <c r="L6" s="499">
        <f>IF('[1]p2'!$J$19&lt;&gt;0,'[1]p2'!$J$19,"")</f>
        <v>39871</v>
      </c>
      <c r="M6" s="500"/>
      <c r="N6" s="61" t="s">
        <v>160</v>
      </c>
      <c r="O6" s="394" t="str">
        <f>IF('[1]p2'!$K$19&lt;&gt;0,'[1]p2'!$K$19,"")</f>
        <v>Port.R/SRH/1255/2005</v>
      </c>
      <c r="P6" s="394"/>
      <c r="Q6" s="399"/>
      <c r="R6" s="39"/>
      <c r="S6" s="39"/>
    </row>
    <row r="7" spans="1:17" s="2" customFormat="1" ht="13.5" customHeight="1">
      <c r="A7" s="455" t="s">
        <v>158</v>
      </c>
      <c r="B7" s="456"/>
      <c r="C7" s="432" t="str">
        <f>IF('[1]p2'!$A$19&lt;&gt;0,'[1]p2'!$A$19,"")</f>
        <v>Universidade de São Paulo/USP-SP, (Instituto de Matemática e Estatística - IME)</v>
      </c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</row>
    <row r="8" spans="1:17" s="2" customFormat="1" ht="13.5" customHeight="1">
      <c r="A8" s="455" t="s">
        <v>161</v>
      </c>
      <c r="B8" s="503"/>
      <c r="C8" s="504" t="str">
        <f>IF('[1]p2'!$A$21&lt;&gt;0,'[1]p2'!$A$21,"")</f>
        <v>Doutorado em Estatística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9"/>
    </row>
    <row r="9" spans="1:17" ht="12.75">
      <c r="A9" s="496"/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</row>
    <row r="10" spans="1:19" s="40" customFormat="1" ht="13.5" customHeight="1">
      <c r="A10" s="372" t="str">
        <f>T('[1]p42'!$C$13:$G$13)</f>
        <v>Amanda dos Santos Gomes</v>
      </c>
      <c r="B10" s="373"/>
      <c r="C10" s="373"/>
      <c r="D10" s="373"/>
      <c r="E10" s="373"/>
      <c r="F10" s="373"/>
      <c r="G10" s="377"/>
      <c r="H10" s="60" t="s">
        <v>14</v>
      </c>
      <c r="I10" s="499">
        <f>IF('[1]p42'!$I$19&lt;&gt;0,'[1]p42'!$I$19,"")</f>
        <v>39142</v>
      </c>
      <c r="J10" s="500"/>
      <c r="K10" s="60" t="s">
        <v>159</v>
      </c>
      <c r="L10" s="499">
        <f>IF('[1]p42'!$J$19&lt;&gt;0,'[1]p42'!$J$19,"")</f>
        <v>40237</v>
      </c>
      <c r="M10" s="500"/>
      <c r="N10" s="61" t="s">
        <v>160</v>
      </c>
      <c r="O10" s="394" t="str">
        <f>IF('[1]p42'!$K$19&lt;&gt;0,'[1]p42'!$K$19,"")</f>
        <v>Port./R/SRH/219/2007</v>
      </c>
      <c r="P10" s="394"/>
      <c r="Q10" s="399"/>
      <c r="R10" s="39"/>
      <c r="S10" s="39"/>
    </row>
    <row r="11" spans="1:17" s="2" customFormat="1" ht="13.5" customHeight="1">
      <c r="A11" s="455" t="s">
        <v>158</v>
      </c>
      <c r="B11" s="456"/>
      <c r="C11" s="432" t="str">
        <f>IF('[1]p42'!$A$19&lt;&gt;0,'[1]p42'!$A$19,"")</f>
        <v>Universidade de São Paulo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</row>
    <row r="12" spans="1:17" s="2" customFormat="1" ht="13.5" customHeight="1">
      <c r="A12" s="455" t="s">
        <v>161</v>
      </c>
      <c r="B12" s="503"/>
      <c r="C12" s="504" t="str">
        <f>IF('[1]p42'!$A$21&lt;&gt;0,'[1]p42'!$A$21,"")</f>
        <v>Doutorado em Estatística</v>
      </c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9"/>
    </row>
    <row r="13" spans="1:17" ht="12.75">
      <c r="A13" s="496"/>
      <c r="B13" s="496"/>
      <c r="C13" s="496"/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</row>
    <row r="14" spans="1:19" s="40" customFormat="1" ht="13.5" customHeight="1">
      <c r="A14" s="372" t="str">
        <f>T('[1]p9'!$C$13:$G$13)</f>
        <v>Claudianor Oliveira Alves</v>
      </c>
      <c r="B14" s="373"/>
      <c r="C14" s="373"/>
      <c r="D14" s="373"/>
      <c r="E14" s="373"/>
      <c r="F14" s="373"/>
      <c r="G14" s="377"/>
      <c r="H14" s="60" t="s">
        <v>14</v>
      </c>
      <c r="I14" s="499">
        <f>IF('[1]p9'!$I$19&lt;&gt;0,'[1]p9'!$I$19,"")</f>
        <v>39454</v>
      </c>
      <c r="J14" s="500"/>
      <c r="K14" s="60" t="s">
        <v>159</v>
      </c>
      <c r="L14" s="499">
        <f>IF('[1]p9'!$J$19&lt;&gt;0,'[1]p9'!$J$19,"")</f>
        <v>39819</v>
      </c>
      <c r="M14" s="500"/>
      <c r="N14" s="61" t="s">
        <v>160</v>
      </c>
      <c r="O14" s="394" t="str">
        <f>IF('[1]p9'!$K$19&lt;&gt;0,'[1]p9'!$K$19,"")</f>
        <v>Port. SRH/2854/2007</v>
      </c>
      <c r="P14" s="394"/>
      <c r="Q14" s="399"/>
      <c r="R14" s="39"/>
      <c r="S14" s="39"/>
    </row>
    <row r="15" spans="1:17" s="2" customFormat="1" ht="13.5" customHeight="1">
      <c r="A15" s="455" t="s">
        <v>158</v>
      </c>
      <c r="B15" s="456"/>
      <c r="C15" s="432" t="str">
        <f>IF('[1]p9'!$A$19&lt;&gt;0,'[1]p9'!$A$19,"")</f>
        <v>Universidade de São Paulo - USP-São Carlos</v>
      </c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</row>
    <row r="16" spans="1:17" s="2" customFormat="1" ht="13.5" customHeight="1">
      <c r="A16" s="455" t="s">
        <v>161</v>
      </c>
      <c r="B16" s="503"/>
      <c r="C16" s="504" t="str">
        <f>IF('[1]p9'!$A$21&lt;&gt;0,'[1]p9'!$A$21,"")</f>
        <v>Pós-Doutorado em Matemática </v>
      </c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9"/>
    </row>
    <row r="17" spans="1:17" ht="12.75">
      <c r="A17" s="496"/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</row>
    <row r="18" spans="1:19" s="40" customFormat="1" ht="13.5" customHeight="1">
      <c r="A18" s="372" t="str">
        <f>T('[1]p14'!$C$13:$G$13)</f>
        <v>Francisco Júlio Sobreira de A. Corrêa</v>
      </c>
      <c r="B18" s="373"/>
      <c r="C18" s="373"/>
      <c r="D18" s="373"/>
      <c r="E18" s="373"/>
      <c r="F18" s="373"/>
      <c r="G18" s="377"/>
      <c r="H18" s="60" t="s">
        <v>14</v>
      </c>
      <c r="I18" s="499">
        <f>IF('[1]p14'!$I$19&lt;&gt;0,'[1]p14'!$I$19,"")</f>
        <v>39814</v>
      </c>
      <c r="J18" s="500"/>
      <c r="K18" s="60" t="s">
        <v>159</v>
      </c>
      <c r="L18" s="499">
        <f>IF('[1]p14'!$J$19&lt;&gt;0,'[1]p14'!$J$19,"")</f>
      </c>
      <c r="M18" s="500"/>
      <c r="N18" s="61" t="s">
        <v>160</v>
      </c>
      <c r="O18" s="394">
        <f>IF('[1]p14'!$K$19&lt;&gt;0,'[1]p14'!$K$19,"")</f>
      </c>
      <c r="P18" s="394"/>
      <c r="Q18" s="399"/>
      <c r="R18" s="39"/>
      <c r="S18" s="39"/>
    </row>
    <row r="19" spans="1:17" s="2" customFormat="1" ht="13.5" customHeight="1">
      <c r="A19" s="455" t="s">
        <v>158</v>
      </c>
      <c r="B19" s="456"/>
      <c r="C19" s="432" t="str">
        <f>IF('[1]p14'!$A$19&lt;&gt;0,'[1]p14'!$A$19,"")</f>
        <v>Universidad de Sevilla-Espanha</v>
      </c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</row>
    <row r="20" spans="1:17" s="2" customFormat="1" ht="13.5" customHeight="1">
      <c r="A20" s="455" t="s">
        <v>161</v>
      </c>
      <c r="B20" s="503"/>
      <c r="C20" s="504" t="str">
        <f>IF('[1]p14'!$A$21&lt;&gt;0,'[1]p14'!$A$21,"")</f>
        <v>Pós-Doutorado em Matemática</v>
      </c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9"/>
    </row>
    <row r="21" spans="1:17" ht="12.75">
      <c r="A21" s="496"/>
      <c r="B21" s="496"/>
      <c r="C21" s="496"/>
      <c r="D21" s="496"/>
      <c r="E21" s="496"/>
      <c r="F21" s="496"/>
      <c r="G21" s="496"/>
      <c r="H21" s="496"/>
      <c r="I21" s="496"/>
      <c r="J21" s="496"/>
      <c r="K21" s="496"/>
      <c r="L21" s="496"/>
      <c r="M21" s="496"/>
      <c r="N21" s="496"/>
      <c r="O21" s="496"/>
      <c r="P21" s="496"/>
      <c r="Q21" s="496"/>
    </row>
    <row r="22" s="62" customFormat="1" ht="12.75"/>
    <row r="23" s="62" customFormat="1" ht="12.75"/>
    <row r="24" s="62" customFormat="1" ht="12.75"/>
    <row r="25" s="62" customFormat="1" ht="12.75"/>
    <row r="26" s="62" customFormat="1" ht="12.75"/>
  </sheetData>
  <sheetProtection password="CEFE" sheet="1"/>
  <mergeCells count="42">
    <mergeCell ref="A11:B11"/>
    <mergeCell ref="C11:Q11"/>
    <mergeCell ref="A12:B12"/>
    <mergeCell ref="C12:Q12"/>
    <mergeCell ref="A10:G10"/>
    <mergeCell ref="I10:J10"/>
    <mergeCell ref="L10:M10"/>
    <mergeCell ref="O10:Q10"/>
    <mergeCell ref="A21:Q21"/>
    <mergeCell ref="A19:B19"/>
    <mergeCell ref="C19:Q19"/>
    <mergeCell ref="A20:B20"/>
    <mergeCell ref="C20:Q20"/>
    <mergeCell ref="I18:J18"/>
    <mergeCell ref="L18:M18"/>
    <mergeCell ref="O18:Q18"/>
    <mergeCell ref="A18:G18"/>
    <mergeCell ref="I14:J14"/>
    <mergeCell ref="L14:M14"/>
    <mergeCell ref="O14:Q14"/>
    <mergeCell ref="A14:G14"/>
    <mergeCell ref="A17:Q17"/>
    <mergeCell ref="A15:B15"/>
    <mergeCell ref="C15:Q15"/>
    <mergeCell ref="A16:B16"/>
    <mergeCell ref="C16:Q16"/>
    <mergeCell ref="A13:Q13"/>
    <mergeCell ref="O6:Q6"/>
    <mergeCell ref="A7:B7"/>
    <mergeCell ref="C7:Q7"/>
    <mergeCell ref="A8:B8"/>
    <mergeCell ref="C8:Q8"/>
    <mergeCell ref="I6:J6"/>
    <mergeCell ref="L6:M6"/>
    <mergeCell ref="A6:G6"/>
    <mergeCell ref="A9:Q9"/>
    <mergeCell ref="A4:Q5"/>
    <mergeCell ref="F3:N3"/>
    <mergeCell ref="A1:Q1"/>
    <mergeCell ref="O3:P3"/>
    <mergeCell ref="A2:Q2"/>
    <mergeCell ref="A3:E3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844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3.8515625" style="0" customWidth="1"/>
    <col min="2" max="2" width="9.28125" style="0" customWidth="1"/>
    <col min="5" max="5" width="4.421875" style="0" customWidth="1"/>
    <col min="6" max="6" width="7.7109375" style="0" customWidth="1"/>
    <col min="7" max="7" width="8.7109375" style="0" customWidth="1"/>
    <col min="8" max="8" width="8.140625" style="10" customWidth="1"/>
    <col min="9" max="9" width="5.28125" style="0" customWidth="1"/>
    <col min="10" max="10" width="2.421875" style="0" customWidth="1"/>
    <col min="11" max="11" width="2.7109375" style="0" customWidth="1"/>
    <col min="12" max="13" width="8.7109375" style="0" customWidth="1"/>
    <col min="14" max="14" width="4.42187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0" t="s">
        <v>148</v>
      </c>
      <c r="B3" s="381"/>
      <c r="C3" s="381"/>
      <c r="D3" s="382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36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1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s="8" customFormat="1" ht="13.5" thickBot="1">
      <c r="A6" s="518"/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</row>
    <row r="7" spans="1:20" s="14" customFormat="1" ht="13.5" thickBot="1">
      <c r="A7" s="28" t="s">
        <v>56</v>
      </c>
      <c r="B7" s="279" t="s">
        <v>86</v>
      </c>
      <c r="C7" s="212"/>
      <c r="D7" s="212"/>
      <c r="E7" s="280"/>
      <c r="F7" s="12" t="s">
        <v>87</v>
      </c>
      <c r="G7" s="12" t="s">
        <v>46</v>
      </c>
      <c r="H7" s="12" t="s">
        <v>47</v>
      </c>
      <c r="I7" s="12" t="s">
        <v>22</v>
      </c>
      <c r="J7" s="513" t="s">
        <v>66</v>
      </c>
      <c r="K7" s="514"/>
      <c r="L7" s="513" t="s">
        <v>48</v>
      </c>
      <c r="M7" s="515"/>
      <c r="N7" s="514"/>
      <c r="O7" s="51" t="s">
        <v>13</v>
      </c>
      <c r="P7" s="57" t="s">
        <v>157</v>
      </c>
      <c r="Q7" s="58" t="s">
        <v>14</v>
      </c>
      <c r="R7" s="57" t="s">
        <v>16</v>
      </c>
      <c r="S7" s="13" t="s">
        <v>26</v>
      </c>
      <c r="T7" s="55"/>
    </row>
    <row r="8" spans="1:19" s="20" customFormat="1" ht="12.75">
      <c r="A8" s="22">
        <f>IF('[1]p1'!$C$13&gt;0,1,"")</f>
        <v>1</v>
      </c>
      <c r="B8" s="505" t="str">
        <f>T('[1]p1'!$C$13:$G$13)</f>
        <v>Alciônio Saldanha de Oliveira</v>
      </c>
      <c r="C8" s="505" t="s">
        <v>168</v>
      </c>
      <c r="D8" s="505" t="s">
        <v>168</v>
      </c>
      <c r="E8" s="506" t="s">
        <v>168</v>
      </c>
      <c r="F8" s="15">
        <f>IF('[1]p1'!$J$13&gt;0,'[1]p1'!$J$13,"")</f>
        <v>336892</v>
      </c>
      <c r="G8" s="16" t="str">
        <f>IF('[1]p1'!$A$15&lt;&gt;0,'[1]p1'!$A$15,"")</f>
        <v>Mestre</v>
      </c>
      <c r="H8" s="17" t="str">
        <f>IF('[1]p1'!$B$15&lt;&gt;0,'[1]p1'!$B$15,"")</f>
        <v>Adjunto</v>
      </c>
      <c r="I8" s="18" t="str">
        <f>IF('[1]p1'!$C$15&lt;&gt;0,'[1]p1'!$C$15,"")</f>
        <v>I</v>
      </c>
      <c r="J8" s="52">
        <f>IF('[1]p1'!$F$15&lt;&gt;0,'[1]p1'!$F$15,"")</f>
        <v>40</v>
      </c>
      <c r="K8" s="54" t="str">
        <f>IF('[1]p1'!$G$15&lt;&gt;0,'[1]p1'!$G$15,"")</f>
        <v>DE</v>
      </c>
      <c r="L8" s="519" t="str">
        <f>T('[1]p1'!$H$15:$J$15)</f>
        <v>Docente do Quadro Efetivo</v>
      </c>
      <c r="M8" s="520"/>
      <c r="N8" s="521"/>
      <c r="O8" s="19">
        <f>IF('[1]p1'!$D$15&lt;&gt;0,'[1]p1'!$D$15,"")</f>
        <v>31216</v>
      </c>
      <c r="P8" s="56" t="str">
        <f>IF('[1]p1'!$E$15&lt;&gt;0,'[1]p1'!$E$15,"")</f>
        <v>Concur.</v>
      </c>
      <c r="Q8" s="153">
        <f>IF('[1]p1'!$K$15&lt;&gt;0,'[1]p1'!$K$15,"")</f>
      </c>
      <c r="R8" s="48">
        <f>IF('[1]p1'!$L$15&lt;&gt;0,'[1]p1'!$L$15,"")</f>
      </c>
      <c r="S8" s="15" t="str">
        <f>IF('[1]p1'!$L$13&lt;&gt;0,'[1]p1'!$L$13,"")</f>
        <v>Ativa</v>
      </c>
    </row>
    <row r="9" spans="1:19" s="20" customFormat="1" ht="12.75">
      <c r="A9" s="21">
        <f>IF('[1]p2'!$C$13&gt;0,2,"")</f>
        <v>2</v>
      </c>
      <c r="B9" s="507" t="str">
        <f>T('[1]p2'!$C$13:$G$13)</f>
        <v>Alexsandro Bezerra Cavalcanti</v>
      </c>
      <c r="C9" s="508" t="s">
        <v>174</v>
      </c>
      <c r="D9" s="508" t="s">
        <v>174</v>
      </c>
      <c r="E9" s="509" t="s">
        <v>174</v>
      </c>
      <c r="F9" s="21" t="str">
        <f>IF('[1]p2'!$J$13&gt;0,'[1]p2'!$J$13,"")</f>
        <v>2327828-3</v>
      </c>
      <c r="G9" s="17" t="str">
        <f>IF('[1]p2'!$A$15&lt;&gt;0,'[1]p2'!$A$15,"")</f>
        <v>Mestre</v>
      </c>
      <c r="H9" s="17" t="str">
        <f>IF('[1]p2'!$B$15&lt;&gt;0,'[1]p2'!$B$15,"")</f>
        <v>Assistente</v>
      </c>
      <c r="I9" s="18" t="str">
        <f>IF('[1]p2'!$C$15&lt;&gt;0,'[1]p2'!$C$15,"")</f>
        <v>I</v>
      </c>
      <c r="J9" s="53">
        <f>IF('[1]p2'!$F$15&lt;&gt;0,'[1]p2'!$F$15,"")</f>
        <v>40</v>
      </c>
      <c r="K9" s="50" t="str">
        <f>IF('[1]p2'!$G$15&lt;&gt;0,'[1]p2'!$G$15,"")</f>
        <v>DE</v>
      </c>
      <c r="L9" s="510" t="str">
        <f>T('[1]p2'!$H$15:$J$15)</f>
        <v>Docente em Estágio Probatório</v>
      </c>
      <c r="M9" s="511"/>
      <c r="N9" s="512"/>
      <c r="O9" s="19">
        <f>IF('[1]p2'!$D$15&lt;&gt;0,'[1]p2'!$D$15,"")</f>
        <v>37371</v>
      </c>
      <c r="P9" s="18" t="str">
        <f>IF('[1]p2'!$E$15&lt;&gt;0,'[1]p2'!$E$15,"")</f>
        <v>Concur.</v>
      </c>
      <c r="Q9" s="19">
        <f>IF('[1]p2'!$K$15&lt;&gt;0,'[1]p2'!$K$15,"")</f>
      </c>
      <c r="R9" s="49">
        <f>IF('[1]p2'!$L$15&lt;&gt;0,'[1]p2'!$L$15,"")</f>
      </c>
      <c r="S9" s="21" t="str">
        <f>IF('[1]p2'!$L$13&lt;&gt;0,'[1]p2'!$L$13,"")</f>
        <v>Afastado</v>
      </c>
    </row>
    <row r="10" spans="1:19" s="20" customFormat="1" ht="12.75">
      <c r="A10" s="21">
        <f>IF('[1]p42'!$C$13&gt;0,3,"")</f>
        <v>3</v>
      </c>
      <c r="B10" s="507" t="str">
        <f>T('[1]p42'!$C$13:$G$13)</f>
        <v>Amanda dos Santos Gomes</v>
      </c>
      <c r="C10" s="516"/>
      <c r="D10" s="516"/>
      <c r="E10" s="517"/>
      <c r="F10" s="21" t="str">
        <f>IF('[1]p42'!$J$13&gt;0,'[1]p42'!$J$13,"")</f>
        <v>2414289-0</v>
      </c>
      <c r="G10" s="17" t="str">
        <f>IF('[1]p42'!$A$15&lt;&gt;0,'[1]p42'!$A$15,"")</f>
        <v>Mestre</v>
      </c>
      <c r="H10" s="17" t="str">
        <f>IF('[1]p42'!$B$15&lt;&gt;0,'[1]p42'!$B$15,"")</f>
        <v>Assistente</v>
      </c>
      <c r="I10" s="18" t="str">
        <f>IF('[1]p42'!$C$15&lt;&gt;0,'[1]p42'!$C$15,"")</f>
        <v>I</v>
      </c>
      <c r="J10" s="53">
        <f>IF('[1]p42'!$F$15&lt;&gt;0,'[1]p42'!$F$15,"")</f>
        <v>40</v>
      </c>
      <c r="K10" s="50" t="str">
        <f>IF('[1]p42'!$G$15&lt;&gt;0,'[1]p42'!$G$15,"")</f>
        <v>DE</v>
      </c>
      <c r="L10" s="167" t="str">
        <f>T('[1]p42'!$H$15:$J$15)</f>
        <v>Docente em Estágio Probatório</v>
      </c>
      <c r="M10" s="168"/>
      <c r="N10" s="50"/>
      <c r="O10" s="19">
        <f>IF('[1]p42'!$D$15&lt;&gt;0,'[1]p42'!$D$15,"")</f>
        <v>38209</v>
      </c>
      <c r="P10" s="18" t="str">
        <f>IF('[1]p42'!$E$15&lt;&gt;0,'[1]p42'!$E$15,"")</f>
        <v>Concur.</v>
      </c>
      <c r="Q10" s="19">
        <f>IF('[1]p42'!$K$15&lt;&gt;0,'[1]p42'!$K$15,"")</f>
      </c>
      <c r="R10" s="49">
        <f>IF('[1]p42'!$L$15&lt;&gt;0,'[1]p42'!$L$15,"")</f>
      </c>
      <c r="S10" s="21" t="str">
        <f>IF('[1]p42'!$L$13&lt;&gt;0,'[1]p42'!$L$13,"")</f>
        <v>Afastado</v>
      </c>
    </row>
    <row r="11" spans="1:19" s="20" customFormat="1" ht="12.75">
      <c r="A11" s="21">
        <f>IF('[1]p3'!$C$13&gt;0,4,"")</f>
        <v>4</v>
      </c>
      <c r="B11" s="507" t="str">
        <f>T('[1]p3'!$C$13:$G$13)</f>
        <v>Amauri Araújo Cruz</v>
      </c>
      <c r="C11" s="508" t="s">
        <v>174</v>
      </c>
      <c r="D11" s="508" t="s">
        <v>174</v>
      </c>
      <c r="E11" s="509" t="s">
        <v>174</v>
      </c>
      <c r="F11" s="21" t="str">
        <f>IF('[1]p3'!$J$13&gt;0,'[1]p3'!$J$13,"")</f>
        <v>0333086</v>
      </c>
      <c r="G11" s="17" t="str">
        <f>IF('[1]p3'!$A$15&lt;&gt;0,'[1]p3'!$A$15,"")</f>
        <v>Especialista</v>
      </c>
      <c r="H11" s="17" t="str">
        <f>IF('[1]p3'!$B$15&lt;&gt;0,'[1]p3'!$B$15,"")</f>
        <v>Adjunto</v>
      </c>
      <c r="I11" s="18" t="str">
        <f>IF('[1]p3'!$C$15&lt;&gt;0,'[1]p3'!$C$15,"")</f>
        <v>IV</v>
      </c>
      <c r="J11" s="53">
        <f>IF('[1]p3'!$F$15&lt;&gt;0,'[1]p3'!$F$15,"")</f>
        <v>40</v>
      </c>
      <c r="K11" s="50" t="str">
        <f>IF('[1]p3'!$G$15&lt;&gt;0,'[1]p3'!$G$15,"")</f>
        <v>DE</v>
      </c>
      <c r="L11" s="510" t="str">
        <f>T('[1]p3'!$H$15:$J$15)</f>
        <v>Docente do Quadro Efetivo</v>
      </c>
      <c r="M11" s="511"/>
      <c r="N11" s="512"/>
      <c r="O11" s="19">
        <f>IF('[1]p3'!$D$15&lt;&gt;0,'[1]p3'!$D$15,"")</f>
        <v>29082</v>
      </c>
      <c r="P11" s="18" t="str">
        <f>IF('[1]p3'!$E$15&lt;&gt;0,'[1]p3'!$E$15,"")</f>
        <v>Concur.</v>
      </c>
      <c r="Q11" s="19">
        <f>IF('[1]p3'!$K$15&lt;&gt;0,'[1]p3'!$K$15,"")</f>
      </c>
      <c r="R11" s="49">
        <f>IF('[1]p3'!$L$15&lt;&gt;0,'[1]p3'!$L$15,"")</f>
      </c>
      <c r="S11" s="21" t="str">
        <f>IF('[1]p3'!$L$13&lt;&gt;0,'[1]p3'!$L$13,"")</f>
        <v>Ativa</v>
      </c>
    </row>
    <row r="12" spans="1:19" s="20" customFormat="1" ht="12.75">
      <c r="A12" s="21">
        <f>IF('[1]p4'!$C$13&gt;0,5,"")</f>
        <v>5</v>
      </c>
      <c r="B12" s="507" t="str">
        <f>T('[1]p4'!$C$13:$G$13)</f>
        <v>Angelo Roncalli Furtado de Holanda</v>
      </c>
      <c r="C12" s="508" t="s">
        <v>177</v>
      </c>
      <c r="D12" s="508" t="s">
        <v>177</v>
      </c>
      <c r="E12" s="509" t="s">
        <v>177</v>
      </c>
      <c r="F12" s="21" t="str">
        <f>IF('[1]p4'!$J$13&gt;0,'[1]p4'!$J$13,"")</f>
        <v>2318390</v>
      </c>
      <c r="G12" s="17" t="str">
        <f>IF('[1]p4'!$A$15&lt;&gt;0,'[1]p4'!$A$15,"")</f>
        <v>Doutor</v>
      </c>
      <c r="H12" s="17" t="str">
        <f>IF('[1]p4'!$B$15&lt;&gt;0,'[1]p4'!$B$15,"")</f>
        <v>Adjunto</v>
      </c>
      <c r="I12" s="18" t="str">
        <f>IF('[1]p4'!$C$15&lt;&gt;0,'[1]p4'!$C$15,"")</f>
        <v>I</v>
      </c>
      <c r="J12" s="53">
        <f>IF('[1]p4'!$F$15&lt;&gt;0,'[1]p4'!$F$15,"")</f>
        <v>40</v>
      </c>
      <c r="K12" s="50" t="str">
        <f>IF('[1]p4'!$G$15&lt;&gt;0,'[1]p4'!$G$15,"")</f>
        <v>DE</v>
      </c>
      <c r="L12" s="510" t="str">
        <f>T('[1]p4'!$H$15:$J$15)</f>
        <v>Docente em Estágio Probatório</v>
      </c>
      <c r="M12" s="511"/>
      <c r="N12" s="512"/>
      <c r="O12" s="19">
        <f>IF('[1]p4'!$D$15&lt;&gt;0,'[1]p4'!$D$15,"")</f>
        <v>39673</v>
      </c>
      <c r="P12" s="18" t="str">
        <f>IF('[1]p4'!$E$15&lt;&gt;0,'[1]p4'!$E$15,"")</f>
        <v>Remoção</v>
      </c>
      <c r="Q12" s="19">
        <f>IF('[1]p4'!$K$15&lt;&gt;0,'[1]p4'!$K$15,"")</f>
      </c>
      <c r="R12" s="49">
        <f>IF('[1]p4'!$L$15&lt;&gt;0,'[1]p4'!$L$15,"")</f>
      </c>
      <c r="S12" s="21" t="str">
        <f>IF('[1]p4'!$L$13&lt;&gt;0,'[1]p4'!$L$13,"")</f>
        <v>Ativa</v>
      </c>
    </row>
    <row r="13" spans="1:19" s="20" customFormat="1" ht="12.75">
      <c r="A13" s="21">
        <f>IF('[1]p5'!$C$13&gt;0,6,"")</f>
        <v>6</v>
      </c>
      <c r="B13" s="507" t="str">
        <f>T('[1]p5'!$C$13:$G$13)</f>
        <v>Antônio José da Silva</v>
      </c>
      <c r="C13" s="508" t="s">
        <v>169</v>
      </c>
      <c r="D13" s="508" t="s">
        <v>169</v>
      </c>
      <c r="E13" s="509" t="s">
        <v>169</v>
      </c>
      <c r="F13" s="21" t="str">
        <f>IF('[1]p5'!$J$13&gt;0,'[1]p5'!$J$13,"")</f>
        <v>0336520-2</v>
      </c>
      <c r="G13" s="17" t="str">
        <f>IF('[1]p5'!$A$15&lt;&gt;0,'[1]p5'!$A$15,"")</f>
        <v>Doutor</v>
      </c>
      <c r="H13" s="17" t="str">
        <f>IF('[1]p5'!$B$15&lt;&gt;0,'[1]p5'!$B$15,"")</f>
        <v>Associado</v>
      </c>
      <c r="I13" s="18" t="str">
        <f>IF('[1]p5'!$C$15&lt;&gt;0,'[1]p5'!$C$15,"")</f>
        <v>I</v>
      </c>
      <c r="J13" s="53">
        <f>IF('[1]p5'!$F$15&lt;&gt;0,'[1]p5'!$F$15,"")</f>
        <v>40</v>
      </c>
      <c r="K13" s="50" t="str">
        <f>IF('[1]p5'!$G$15&lt;&gt;0,'[1]p5'!$G$15,"")</f>
        <v>DE</v>
      </c>
      <c r="L13" s="510" t="str">
        <f>T('[1]p5'!$H$15:$J$15)</f>
        <v>Docente do Quadro Efetivo</v>
      </c>
      <c r="M13" s="511"/>
      <c r="N13" s="512"/>
      <c r="O13" s="19">
        <f>IF('[1]p5'!$D$15&lt;&gt;0,'[1]p5'!$D$15,"")</f>
        <v>31168</v>
      </c>
      <c r="P13" s="18" t="str">
        <f>IF('[1]p5'!$E$15&lt;&gt;0,'[1]p5'!$E$15,"")</f>
        <v>Concur.</v>
      </c>
      <c r="Q13" s="19">
        <f>IF('[1]p5'!$K$15&lt;&gt;0,'[1]p5'!$K$15,"")</f>
      </c>
      <c r="R13" s="49">
        <f>IF('[1]p5'!$L$15&lt;&gt;0,'[1]p5'!$L$15,"")</f>
      </c>
      <c r="S13" s="21" t="str">
        <f>IF('[1]p5'!$L$13&lt;&gt;0,'[1]p5'!$L$13,"")</f>
        <v>Ativa</v>
      </c>
    </row>
    <row r="14" spans="1:19" s="20" customFormat="1" ht="12.75">
      <c r="A14" s="21">
        <f>IF('[1]p6'!$C$13&gt;0,7,"")</f>
        <v>7</v>
      </c>
      <c r="B14" s="507" t="str">
        <f>T('[1]p6'!$C$13:$G$13)</f>
        <v>Antônio Pereira Brandão Júnior</v>
      </c>
      <c r="C14" s="508" t="s">
        <v>170</v>
      </c>
      <c r="D14" s="508" t="s">
        <v>170</v>
      </c>
      <c r="E14" s="509" t="s">
        <v>170</v>
      </c>
      <c r="F14" s="21" t="str">
        <f>IF('[1]p6'!$J$13&gt;0,'[1]p2'!$J$13,"")</f>
        <v>2327828-3</v>
      </c>
      <c r="G14" s="17" t="str">
        <f>IF('[1]p6'!$A$15&lt;&gt;0,'[1]p6'!$A$15,"")</f>
        <v>Doutor</v>
      </c>
      <c r="H14" s="17" t="str">
        <f>IF('[1]p6'!$B$15&lt;&gt;0,'[1]p6'!$B$15,"")</f>
        <v>Adjunto</v>
      </c>
      <c r="I14" s="18" t="str">
        <f>IF('[1]p6'!$C$15&lt;&gt;0,'[1]p6'!$C$15,"")</f>
        <v>I</v>
      </c>
      <c r="J14" s="53">
        <f>IF('[1]p6'!$F$15&lt;&gt;0,'[1]p6'!$F$15,"")</f>
        <v>40</v>
      </c>
      <c r="K14" s="50" t="str">
        <f>IF('[1]p6'!$G$15&lt;&gt;0,'[1]p6'!$G$15,"")</f>
        <v>DE</v>
      </c>
      <c r="L14" s="510" t="str">
        <f>T('[1]p6'!$H$15:$J$15)</f>
        <v>Docente do Quadro Efetivo</v>
      </c>
      <c r="M14" s="511"/>
      <c r="N14" s="512"/>
      <c r="O14" s="19">
        <f>IF('[1]p6'!$D$15&lt;&gt;0,'[1]p6'!$D$15,"")</f>
        <v>36004</v>
      </c>
      <c r="P14" s="18" t="str">
        <f>IF('[1]p6'!$E$15&lt;&gt;0,'[1]p6'!$E$15,"")</f>
        <v>Concur.</v>
      </c>
      <c r="Q14" s="19">
        <f>IF('[1]p6'!$K$15&lt;&gt;0,'[1]p6'!$K$15,"")</f>
      </c>
      <c r="R14" s="49">
        <f>IF('[1]p6'!$L$15&lt;&gt;0,'[1]p6'!$L$15,"")</f>
      </c>
      <c r="S14" s="21" t="str">
        <f>IF('[1]p6'!$L$13&lt;&gt;0,'[1]p6'!$L$13,"")</f>
        <v>Ativa</v>
      </c>
    </row>
    <row r="15" spans="1:19" s="20" customFormat="1" ht="12.75">
      <c r="A15" s="21">
        <f>IF('[1]p7'!$C$13&gt;0,8,"")</f>
        <v>8</v>
      </c>
      <c r="B15" s="507" t="str">
        <f>T('[1]p7'!$C$13:$G$13)</f>
        <v>Aparecido Jesuino de Souza</v>
      </c>
      <c r="C15" s="508" t="s">
        <v>178</v>
      </c>
      <c r="D15" s="508" t="s">
        <v>178</v>
      </c>
      <c r="E15" s="509" t="s">
        <v>178</v>
      </c>
      <c r="F15" s="21" t="str">
        <f>IF('[1]p7'!$J$13&gt;0,'[1]p7'!$J$13,"")</f>
        <v>03350451</v>
      </c>
      <c r="G15" s="17" t="str">
        <f>IF('[1]p7'!$A$15&lt;&gt;0,'[1]p7'!$A$15,"")</f>
        <v>Doutor</v>
      </c>
      <c r="H15" s="17" t="str">
        <f>IF('[1]p7'!$B$15&lt;&gt;0,'[1]p7'!$B$15,"")</f>
        <v>Titular</v>
      </c>
      <c r="I15" s="18" t="str">
        <f>IF('[1]p7'!$C$15&lt;&gt;0,'[1]p7'!$C$15,"")</f>
        <v>Único</v>
      </c>
      <c r="J15" s="53">
        <f>IF('[1]p7'!$F$15&lt;&gt;0,'[1]p7'!$F$15,"")</f>
        <v>40</v>
      </c>
      <c r="K15" s="50" t="str">
        <f>IF('[1]p7'!$G$15&lt;&gt;0,'[1]p7'!$G$15,"")</f>
        <v>DE</v>
      </c>
      <c r="L15" s="510" t="str">
        <f>T('[1]p7'!$H$15:$J$15)</f>
        <v>Docente do Quadro Efetivo</v>
      </c>
      <c r="M15" s="511"/>
      <c r="N15" s="512"/>
      <c r="O15" s="19">
        <f>IF('[1]p7'!$D$15&lt;&gt;0,'[1]p7'!$D$15,"")</f>
        <v>30011</v>
      </c>
      <c r="P15" s="18" t="str">
        <f>IF('[1]p7'!$E$15&lt;&gt;0,'[1]p7'!$E$15,"")</f>
        <v>Concur.</v>
      </c>
      <c r="Q15" s="19">
        <f>IF('[1]p7'!$K$15&lt;&gt;0,'[1]p7'!$K$15,"")</f>
      </c>
      <c r="R15" s="49">
        <f>IF('[1]p7'!$L$15&lt;&gt;0,'[1]p7'!$L$15,"")</f>
      </c>
      <c r="S15" s="21" t="str">
        <f>IF('[1]p7'!$L$13&lt;&gt;0,'[1]p7'!$L$13,"")</f>
        <v>Ativa</v>
      </c>
    </row>
    <row r="16" spans="1:19" s="20" customFormat="1" ht="12.75">
      <c r="A16" s="21">
        <f>IF('[1]p8'!$C$13&gt;0,9,"")</f>
        <v>9</v>
      </c>
      <c r="B16" s="507" t="str">
        <f>T('[1]p8'!$C$13:$G$13)</f>
        <v>Bráulio Maia Junior</v>
      </c>
      <c r="C16" s="508" t="s">
        <v>179</v>
      </c>
      <c r="D16" s="508" t="s">
        <v>179</v>
      </c>
      <c r="E16" s="509" t="s">
        <v>179</v>
      </c>
      <c r="F16" s="21" t="str">
        <f>IF('[1]p8'!$J$13&gt;0,'[1]p8'!$J$13,"")</f>
        <v>0333027-1</v>
      </c>
      <c r="G16" s="17" t="str">
        <f>IF('[1]p8'!$A$15&lt;&gt;0,'[1]p8'!$A$15,"")</f>
        <v>Doutor</v>
      </c>
      <c r="H16" s="17" t="str">
        <f>IF('[1]p8'!$B$15&lt;&gt;0,'[1]p8'!$B$15,"")</f>
        <v>Associado</v>
      </c>
      <c r="I16" s="18" t="str">
        <f>IF('[1]p8'!$C$15&lt;&gt;0,'[1]p8'!$C$15,"")</f>
        <v>II</v>
      </c>
      <c r="J16" s="53">
        <f>IF('[1]p8'!$F$15&lt;&gt;0,'[1]p8'!$F$15,"")</f>
        <v>40</v>
      </c>
      <c r="K16" s="50" t="str">
        <f>IF('[1]p8'!$G$15&lt;&gt;0,'[1]p8'!$G$15,"")</f>
        <v>DE</v>
      </c>
      <c r="L16" s="510" t="str">
        <f>T('[1]p8'!$H$15:$J$15)</f>
        <v>Docente do Quadro Efetivo</v>
      </c>
      <c r="M16" s="511"/>
      <c r="N16" s="512"/>
      <c r="O16" s="19">
        <f>IF('[1]p8'!$D$15&lt;&gt;0,'[1]p8'!$D$15,"")</f>
        <v>29082</v>
      </c>
      <c r="P16" s="18" t="str">
        <f>IF('[1]p8'!$E$15&lt;&gt;0,'[1]p8'!$E$15,"")</f>
        <v>Concur.</v>
      </c>
      <c r="Q16" s="19">
        <f>IF('[1]p8'!$K$15&lt;&gt;0,'[1]p8'!$K$15,"")</f>
      </c>
      <c r="R16" s="49">
        <f>IF('[1]p8'!$L$15&lt;&gt;0,'[1]p8'!$L$15,"")</f>
      </c>
      <c r="S16" s="21" t="str">
        <f>IF('[1]p8'!$L$13&lt;&gt;0,'[1]p8'!$L$13,"")</f>
        <v>Ativa</v>
      </c>
    </row>
    <row r="17" spans="1:19" s="20" customFormat="1" ht="12.75">
      <c r="A17" s="21">
        <f>IF('[1]p9'!$C$13&gt;0,10,"")</f>
        <v>10</v>
      </c>
      <c r="B17" s="507" t="str">
        <f>T('[1]p9'!$C$13:$G$13)</f>
        <v>Claudianor Oliveira Alves</v>
      </c>
      <c r="C17" s="508" t="s">
        <v>180</v>
      </c>
      <c r="D17" s="508" t="s">
        <v>180</v>
      </c>
      <c r="E17" s="509" t="s">
        <v>180</v>
      </c>
      <c r="F17" s="21" t="str">
        <f>IF('[1]p9'!$J$13&gt;0,'[1]p9'!$J$13,"")</f>
        <v>6338063</v>
      </c>
      <c r="G17" s="17" t="str">
        <f>IF('[1]p9'!$A$15&lt;&gt;0,'[1]p9'!$A$15,"")</f>
        <v>Doutor</v>
      </c>
      <c r="H17" s="17" t="str">
        <f>IF('[1]p9'!$B$15&lt;&gt;0,'[1]p9'!$B$15,"")</f>
        <v>Titular</v>
      </c>
      <c r="I17" s="18" t="str">
        <f>IF('[1]p9'!$C$15&lt;&gt;0,'[1]p9'!$C$15,"")</f>
        <v>Único</v>
      </c>
      <c r="J17" s="53">
        <f>IF('[1]p9'!$F$15&lt;&gt;0,'[1]p9'!$F$15,"")</f>
        <v>40</v>
      </c>
      <c r="K17" s="50" t="str">
        <f>IF('[1]p9'!$G$15&lt;&gt;0,'[1]p9'!$G$15,"")</f>
        <v>DE</v>
      </c>
      <c r="L17" s="510" t="str">
        <f>T('[1]p9'!$H$15:$J$15)</f>
        <v>Docente do Quadro Efetivo</v>
      </c>
      <c r="M17" s="511"/>
      <c r="N17" s="512"/>
      <c r="O17" s="19">
        <f>IF('[1]p9'!$D$15&lt;&gt;0,'[1]p9'!$D$15,"")</f>
        <v>33482</v>
      </c>
      <c r="P17" s="18" t="str">
        <f>IF('[1]p9'!$E$15&lt;&gt;0,'[1]p9'!$E$15,"")</f>
        <v>Concur.</v>
      </c>
      <c r="Q17" s="19">
        <f>IF('[1]p9'!$K$15&lt;&gt;0,'[1]p9'!$K$15,"")</f>
      </c>
      <c r="R17" s="49">
        <f>IF('[1]p9'!$L$15&lt;&gt;0,'[1]p9'!$L$15,"")</f>
      </c>
      <c r="S17" s="21" t="str">
        <f>IF('[1]p9'!$L$13&lt;&gt;0,'[1]p9'!$L$13,"")</f>
        <v>Ativa</v>
      </c>
    </row>
    <row r="18" spans="1:19" s="20" customFormat="1" ht="12.75">
      <c r="A18" s="21">
        <f>IF('[1]p10'!$C$13&gt;0,11,"")</f>
        <v>11</v>
      </c>
      <c r="B18" s="507" t="str">
        <f>T('[1]p10'!$C$13:$G$13)</f>
        <v>Daniel Cordeiro de Morais Filho</v>
      </c>
      <c r="C18" s="508" t="s">
        <v>181</v>
      </c>
      <c r="D18" s="508" t="s">
        <v>181</v>
      </c>
      <c r="E18" s="509" t="s">
        <v>181</v>
      </c>
      <c r="F18" s="21" t="str">
        <f>IF('[1]p10'!$J$13&gt;0,'[1]p10'!$J$13,"")</f>
        <v>0336979-1</v>
      </c>
      <c r="G18" s="17" t="str">
        <f>IF('[1]p10'!$A$15&lt;&gt;0,'[1]p10'!$A$15,"")</f>
        <v>Doutor</v>
      </c>
      <c r="H18" s="17" t="str">
        <f>IF('[1]p10'!$B$15&lt;&gt;0,'[1]p10'!$B$15,"")</f>
        <v>Titular</v>
      </c>
      <c r="I18" s="18" t="str">
        <f>IF('[1]p10'!$C$15&lt;&gt;0,'[1]p10'!$C$15,"")</f>
        <v>Único</v>
      </c>
      <c r="J18" s="53">
        <f>IF('[1]p10'!$F$15&lt;&gt;0,'[1]p10'!$F$15,"")</f>
        <v>40</v>
      </c>
      <c r="K18" s="50" t="str">
        <f>IF('[1]p10'!$G$15&lt;&gt;0,'[1]p10'!$G$15,"")</f>
        <v>DE</v>
      </c>
      <c r="L18" s="510" t="str">
        <f>T('[1]p10'!$H$15:$J$15)</f>
        <v>Docente do Quadro Efetivo</v>
      </c>
      <c r="M18" s="511"/>
      <c r="N18" s="512"/>
      <c r="O18" s="19">
        <f>IF('[1]p10'!$D$15&lt;&gt;0,'[1]p10'!$D$15,"")</f>
        <v>31625</v>
      </c>
      <c r="P18" s="18" t="str">
        <f>IF('[1]p10'!$E$15&lt;&gt;0,'[1]p10'!$E$15,"")</f>
        <v>Concur.</v>
      </c>
      <c r="Q18" s="19">
        <f>IF('[1]p10'!$K$15&lt;&gt;0,'[1]p10'!$K$15,"")</f>
      </c>
      <c r="R18" s="49">
        <f>IF('[1]p10'!$L$15&lt;&gt;0,'[1]p10'!$L$15,"")</f>
      </c>
      <c r="S18" s="21" t="str">
        <f>IF('[1]p10'!$L$13&lt;&gt;0,'[1]p10'!$L$13,"")</f>
        <v>Ativa</v>
      </c>
    </row>
    <row r="19" spans="1:19" s="20" customFormat="1" ht="12.75">
      <c r="A19" s="21">
        <f>IF('[1]p11'!$C$13&gt;0,12,"")</f>
        <v>12</v>
      </c>
      <c r="B19" s="507" t="str">
        <f>T('[1]p11'!$C$13:$G$13)</f>
        <v>Fernanda Ester Camillo Camargo</v>
      </c>
      <c r="C19" s="508" t="s">
        <v>182</v>
      </c>
      <c r="D19" s="508" t="s">
        <v>182</v>
      </c>
      <c r="E19" s="509" t="s">
        <v>182</v>
      </c>
      <c r="F19" s="21" t="str">
        <f>IF('[1]p11'!$J$13&gt;0,'[1]p11'!$J$13,"")</f>
        <v>1579806</v>
      </c>
      <c r="G19" s="17" t="str">
        <f>IF('[1]p11'!$A$15&lt;&gt;0,'[1]p11'!$A$15,"")</f>
        <v>Doutor</v>
      </c>
      <c r="H19" s="17" t="str">
        <f>IF('[1]p11'!$B$15&lt;&gt;0,'[1]p11'!$B$15,"")</f>
        <v>Adjunto</v>
      </c>
      <c r="I19" s="18" t="str">
        <f>IF('[1]p11'!$C$15&lt;&gt;0,'[1]p11'!$C$15,"")</f>
        <v>I</v>
      </c>
      <c r="J19" s="53">
        <f>IF('[1]p11'!$F$15&lt;&gt;0,'[1]p11'!$F$15,"")</f>
        <v>40</v>
      </c>
      <c r="K19" s="50" t="str">
        <f>IF('[1]p11'!$G$15&lt;&gt;0,'[1]p11'!$G$15,"")</f>
        <v>DE</v>
      </c>
      <c r="L19" s="510" t="str">
        <f>T('[1]p11'!$H$15:$J$15)</f>
        <v>Docente em Estágio Probatório</v>
      </c>
      <c r="M19" s="511"/>
      <c r="N19" s="512"/>
      <c r="O19" s="19">
        <f>IF('[1]p11'!$D$15&lt;&gt;0,'[1]p11'!$D$15,"")</f>
        <v>39836</v>
      </c>
      <c r="P19" s="18" t="str">
        <f>IF('[1]p11'!$E$15&lt;&gt;0,'[1]p11'!$E$15,"")</f>
        <v>Concur.</v>
      </c>
      <c r="Q19" s="19">
        <f>IF('[1]p11'!$K$15&lt;&gt;0,'[1]p11'!$K$15,"")</f>
      </c>
      <c r="R19" s="49">
        <f>IF('[1]p11'!$L$15&lt;&gt;0,'[1]p11'!$L$15,"")</f>
      </c>
      <c r="S19" s="21" t="str">
        <f>IF('[1]p11'!$L$13&lt;&gt;0,'[1]p11'!$L$13,"")</f>
        <v>Ativa</v>
      </c>
    </row>
    <row r="20" spans="1:19" s="20" customFormat="1" ht="12.75">
      <c r="A20" s="21">
        <f>IF('[1]p12'!$C$13&gt;0,13,"")</f>
        <v>13</v>
      </c>
      <c r="B20" s="507" t="str">
        <f>T('[1]p12'!$C$13:$G$13)</f>
        <v>Florence Ayres Campello de Oliveira</v>
      </c>
      <c r="C20" s="508" t="s">
        <v>184</v>
      </c>
      <c r="D20" s="508" t="s">
        <v>184</v>
      </c>
      <c r="E20" s="509" t="s">
        <v>184</v>
      </c>
      <c r="F20" s="21" t="str">
        <f>IF('[1]p12'!$J$13&gt;0,'[1]p12'!$J$13,"")</f>
        <v>0332624-0</v>
      </c>
      <c r="G20" s="17" t="str">
        <f>IF('[1]p12'!$A$15&lt;&gt;0,'[1]p12'!$A$15,"")</f>
        <v>Mestre</v>
      </c>
      <c r="H20" s="17" t="str">
        <f>IF('[1]p12'!$B$15&lt;&gt;0,'[1]p12'!$B$15,"")</f>
        <v>Adjunto</v>
      </c>
      <c r="I20" s="18" t="str">
        <f>IF('[1]p12'!$C$15&lt;&gt;0,'[1]p12'!$C$15,"")</f>
        <v>IV</v>
      </c>
      <c r="J20" s="53">
        <f>IF('[1]p12'!$F$15&lt;&gt;0,'[1]p12'!$F$15,"")</f>
        <v>40</v>
      </c>
      <c r="K20" s="50" t="str">
        <f>IF('[1]p12'!$G$15&lt;&gt;0,'[1]p12'!$G$15,"")</f>
        <v>DE</v>
      </c>
      <c r="L20" s="510" t="str">
        <f>T('[1]p12'!$H$15:$J$15)</f>
        <v>Docente do Quadro Efetivo</v>
      </c>
      <c r="M20" s="511"/>
      <c r="N20" s="512"/>
      <c r="O20" s="19">
        <f>IF('[1]p12'!$D$15&lt;&gt;0,'[1]p12'!$D$15,"")</f>
        <v>28929</v>
      </c>
      <c r="P20" s="18" t="str">
        <f>IF('[1]p12'!$E$15&lt;&gt;0,'[1]p12'!$E$15,"")</f>
        <v>Concur.</v>
      </c>
      <c r="Q20" s="19">
        <f>IF('[1]p12'!$K$15&lt;&gt;0,'[1]p12'!$K$15,"")</f>
      </c>
      <c r="R20" s="49">
        <f>IF('[1]p12'!$L$15&lt;&gt;0,'[1]p12'!$L$15,"")</f>
      </c>
      <c r="S20" s="21" t="str">
        <f>IF('[1]p12'!$L$13&lt;&gt;0,'[1]p12'!$L$13,"")</f>
        <v>Ativa</v>
      </c>
    </row>
    <row r="21" spans="1:19" s="20" customFormat="1" ht="12.75">
      <c r="A21" s="21">
        <f>IF('[1]p13'!$C$13&gt;0,14,"")</f>
        <v>14</v>
      </c>
      <c r="B21" s="507" t="str">
        <f>T('[1]p13'!$C$13:$G$13)</f>
        <v>Francisco Antônio Morais de Souza</v>
      </c>
      <c r="C21" s="508" t="s">
        <v>185</v>
      </c>
      <c r="D21" s="508" t="s">
        <v>185</v>
      </c>
      <c r="E21" s="509" t="s">
        <v>185</v>
      </c>
      <c r="F21" s="21" t="str">
        <f>IF('[1]p13'!$J$13&gt;0,'[1]p13'!$J$13,"")</f>
        <v>0335559-4</v>
      </c>
      <c r="G21" s="17" t="str">
        <f>IF('[1]p13'!$A$15&lt;&gt;0,'[1]p13'!$A$15,"")</f>
        <v>Doutor</v>
      </c>
      <c r="H21" s="17" t="str">
        <f>IF('[1]p13'!$B$15&lt;&gt;0,'[1]p13'!$B$15,"")</f>
        <v>Associado</v>
      </c>
      <c r="I21" s="18" t="str">
        <f>IF('[1]p13'!$C$15&lt;&gt;0,'[1]p13'!$C$15,"")</f>
        <v>I</v>
      </c>
      <c r="J21" s="53">
        <f>IF('[1]p13'!$F$15&lt;&gt;0,'[1]p13'!$F$15,"")</f>
        <v>40</v>
      </c>
      <c r="K21" s="50" t="str">
        <f>IF('[1]p13'!$G$15&lt;&gt;0,'[1]p13'!$G$15,"")</f>
        <v>DE</v>
      </c>
      <c r="L21" s="510" t="str">
        <f>T('[1]p13'!$H$15:$J$15)</f>
        <v>Docente do Quadro Efetivo</v>
      </c>
      <c r="M21" s="511"/>
      <c r="N21" s="512"/>
      <c r="O21" s="19">
        <f>IF('[1]p13'!$D$15&lt;&gt;0,'[1]p13'!$D$15,"")</f>
        <v>30372</v>
      </c>
      <c r="P21" s="18" t="str">
        <f>IF('[1]p13'!$E$15&lt;&gt;0,'[1]p13'!$E$15,"")</f>
        <v>Concur.</v>
      </c>
      <c r="Q21" s="19">
        <f>IF('[1]p13'!$K$15&lt;&gt;0,'[1]p13'!$K$15,"")</f>
      </c>
      <c r="R21" s="49">
        <f>IF('[1]p13'!$L$15&lt;&gt;0,'[1]p13'!$L$15,"")</f>
      </c>
      <c r="S21" s="21" t="str">
        <f>IF('[1]p13'!$L$13&lt;&gt;0,'[1]p13'!$L$13,"")</f>
        <v>Ativa</v>
      </c>
    </row>
    <row r="22" spans="1:19" s="20" customFormat="1" ht="12.75">
      <c r="A22" s="21">
        <f>IF('[1]p14'!$C$13&gt;0,15,"")</f>
        <v>15</v>
      </c>
      <c r="B22" s="507" t="str">
        <f>T('[1]p14'!$C$13:$G$13)</f>
        <v>Francisco Júlio Sobreira de A. Corrêa</v>
      </c>
      <c r="C22" s="508" t="s">
        <v>186</v>
      </c>
      <c r="D22" s="508" t="s">
        <v>186</v>
      </c>
      <c r="E22" s="509" t="s">
        <v>186</v>
      </c>
      <c r="F22" s="21" t="str">
        <f>IF('[1]p14'!$J$13&gt;0,'[1]p14'!$J$13,"")</f>
        <v>6330863</v>
      </c>
      <c r="G22" s="17" t="str">
        <f>IF('[1]p14'!$A$15&lt;&gt;0,'[1]p14'!$A$15,"")</f>
        <v>Doutor</v>
      </c>
      <c r="H22" s="17" t="str">
        <f>IF('[1]p14'!$B$15&lt;&gt;0,'[1]p14'!$B$15,"")</f>
        <v>Associado</v>
      </c>
      <c r="I22" s="18" t="str">
        <f>IF('[1]p14'!$C$15&lt;&gt;0,'[1]p14'!$C$15,"")</f>
        <v>I</v>
      </c>
      <c r="J22" s="53">
        <f>IF('[1]p14'!$F$15&lt;&gt;0,'[1]p14'!$F$15,"")</f>
        <v>40</v>
      </c>
      <c r="K22" s="50" t="str">
        <f>IF('[1]p14'!$G$15&lt;&gt;0,'[1]p14'!$G$15,"")</f>
        <v>DE</v>
      </c>
      <c r="L22" s="510" t="str">
        <f>T('[1]p14'!$H$15:$J$15)</f>
        <v>Docente do Quadro Efetivo</v>
      </c>
      <c r="M22" s="511"/>
      <c r="N22" s="512"/>
      <c r="O22" s="19">
        <f>IF('[1]p14'!$D$15&lt;&gt;0,'[1]p14'!$D$15,"")</f>
        <v>39372</v>
      </c>
      <c r="P22" s="18" t="str">
        <f>IF('[1]p14'!$E$15&lt;&gt;0,'[1]p14'!$E$15,"")</f>
        <v>Redistr.</v>
      </c>
      <c r="Q22" s="19">
        <f>IF('[1]p14'!$K$15&lt;&gt;0,'[1]p14'!$K$15,"")</f>
      </c>
      <c r="R22" s="49">
        <f>IF('[1]p14'!$L$15&lt;&gt;0,'[1]p14'!$L$15,"")</f>
      </c>
      <c r="S22" s="21" t="str">
        <f>IF('[1]p14'!$L$13&lt;&gt;0,'[1]p14'!$L$13,"")</f>
        <v>Ativa</v>
      </c>
    </row>
    <row r="23" spans="1:19" s="20" customFormat="1" ht="12.75">
      <c r="A23" s="21">
        <f>IF('[1]p15'!$C$13&gt;0,16,"")</f>
        <v>16</v>
      </c>
      <c r="B23" s="507" t="str">
        <f>T('[1]p15'!$C$13:$G$13)</f>
        <v>Gilberto da Silva Matos</v>
      </c>
      <c r="C23" s="508" t="s">
        <v>171</v>
      </c>
      <c r="D23" s="508" t="s">
        <v>171</v>
      </c>
      <c r="E23" s="509" t="s">
        <v>171</v>
      </c>
      <c r="F23" s="21" t="str">
        <f>IF('[1]p15'!$J$13&gt;0,'[1]p15'!$J$13,"")</f>
        <v>1350510-4</v>
      </c>
      <c r="G23" s="17" t="str">
        <f>IF('[1]p15'!$A$15&lt;&gt;0,'[1]p15'!$A$15,"")</f>
        <v>Mestre</v>
      </c>
      <c r="H23" s="17" t="str">
        <f>IF('[1]p15'!$B$15&lt;&gt;0,'[1]p15'!$B$15,"")</f>
        <v>Assistente</v>
      </c>
      <c r="I23" s="18" t="str">
        <f>IF('[1]p15'!$C$15&lt;&gt;0,'[1]p15'!$C$15,"")</f>
        <v>I</v>
      </c>
      <c r="J23" s="53">
        <f>IF('[1]p15'!$F$15&lt;&gt;0,'[1]p15'!$F$15,"")</f>
        <v>40</v>
      </c>
      <c r="K23" s="50" t="str">
        <f>IF('[1]p15'!$G$15&lt;&gt;0,'[1]p15'!$G$15,"")</f>
        <v>DE</v>
      </c>
      <c r="L23" s="510" t="str">
        <f>T('[1]p15'!$H$15:$J$15)</f>
        <v>Docente em Estágio Probatório</v>
      </c>
      <c r="M23" s="511"/>
      <c r="N23" s="512"/>
      <c r="O23" s="19" t="str">
        <f>IF('[1]p15'!$D$15&lt;&gt;0,'[1]p15'!$D$15,"")</f>
        <v>25/04/02</v>
      </c>
      <c r="P23" s="18" t="str">
        <f>IF('[1]p15'!$E$15&lt;&gt;0,'[1]p15'!$E$15,"")</f>
        <v>Concur.</v>
      </c>
      <c r="Q23" s="19">
        <f>IF('[1]p15'!$K$15&lt;&gt;0,'[1]p15'!$K$15,"")</f>
      </c>
      <c r="R23" s="49">
        <f>IF('[1]p15'!$L$15&lt;&gt;0,'[1]p15'!$L$15,"")</f>
      </c>
      <c r="S23" s="21" t="str">
        <f>IF('[1]p16'!$L$13&lt;&gt;0,'[1]p16'!$L$13,"")</f>
        <v>Ativa</v>
      </c>
    </row>
    <row r="24" spans="1:19" s="20" customFormat="1" ht="12.75">
      <c r="A24" s="21">
        <f>IF('[1]p16'!$C$13&gt;0,17,"")</f>
        <v>17</v>
      </c>
      <c r="B24" s="507" t="str">
        <f>T('[1]p16'!$C$13:$G$13)</f>
        <v>Henrique Fernandes de Lima</v>
      </c>
      <c r="C24" s="508" t="s">
        <v>171</v>
      </c>
      <c r="D24" s="508" t="s">
        <v>171</v>
      </c>
      <c r="E24" s="509" t="s">
        <v>171</v>
      </c>
      <c r="F24" s="21" t="str">
        <f>IF('[1]p16'!$J$13&gt;0,'[1]p16'!$J$13,"")</f>
        <v>1459040-7</v>
      </c>
      <c r="G24" s="17" t="str">
        <f>IF('[1]p16'!$A$15&lt;&gt;0,'[1]p16'!$A$15,"")</f>
        <v>Doutor</v>
      </c>
      <c r="H24" s="17" t="str">
        <f>IF('[1]p16'!$B$15&lt;&gt;0,'[1]p16'!$B$15,"")</f>
        <v>Adjunto</v>
      </c>
      <c r="I24" s="18" t="str">
        <f>IF('[1]p16'!$C$15&lt;&gt;0,'[1]p16'!$C$15,"")</f>
        <v>I</v>
      </c>
      <c r="J24" s="53">
        <f>IF('[1]p16'!$F$15&lt;&gt;0,'[1]p16'!$F$15,"")</f>
        <v>40</v>
      </c>
      <c r="K24" s="50" t="str">
        <f>IF('[1]p16'!$G$15&lt;&gt;0,'[1]p16'!$G$15,"")</f>
        <v>DE</v>
      </c>
      <c r="L24" s="510" t="str">
        <f>T('[1]p16'!$H$15:$J$15)</f>
        <v>Docente em Estágio Probatório</v>
      </c>
      <c r="M24" s="511"/>
      <c r="N24" s="512"/>
      <c r="O24" s="19">
        <f>IF('[1]p16'!$D$15&lt;&gt;0,'[1]p16'!$D$15,"")</f>
        <v>38175</v>
      </c>
      <c r="P24" s="18" t="str">
        <f>IF('[1]p16'!$E$15&lt;&gt;0,'[1]p16'!$E$15,"")</f>
        <v>Concur.</v>
      </c>
      <c r="Q24" s="19">
        <f>IF('[1]p16'!$K$15&lt;&gt;0,'[1]p16'!$K$15,"")</f>
      </c>
      <c r="R24" s="49">
        <f>IF('[1]p16'!$L$15&lt;&gt;0,'[1]p16'!$L$15,"")</f>
      </c>
      <c r="S24" s="21" t="str">
        <f>IF('[1]p16'!$L$13&lt;&gt;0,'[1]p16'!$L$13,"")</f>
        <v>Ativa</v>
      </c>
    </row>
    <row r="25" spans="1:19" s="20" customFormat="1" ht="12.75">
      <c r="A25" s="21">
        <f>IF('[1]p17'!$C$13&gt;0,18,"")</f>
        <v>18</v>
      </c>
      <c r="B25" s="507" t="str">
        <f>T('[1]p17'!$C$13:$G$13)</f>
        <v>Izabel Maria Barbosa de Albuquerque</v>
      </c>
      <c r="C25" s="508" t="s">
        <v>188</v>
      </c>
      <c r="D25" s="508" t="s">
        <v>188</v>
      </c>
      <c r="E25" s="509" t="s">
        <v>188</v>
      </c>
      <c r="F25" s="21" t="str">
        <f>IF('[1]p17'!$J$13&gt;0,'[1]p17'!$J$13,"")</f>
        <v>0334048-0</v>
      </c>
      <c r="G25" s="17" t="str">
        <f>IF('[1]p17'!$A$15&lt;&gt;0,'[1]p17'!$A$15,"")</f>
        <v>Doutor</v>
      </c>
      <c r="H25" s="17" t="str">
        <f>IF('[1]p17'!$B$15&lt;&gt;0,'[1]p17'!$B$15,"")</f>
        <v>Adjunto</v>
      </c>
      <c r="I25" s="18" t="str">
        <f>IF('[1]p17'!$C$15&lt;&gt;0,'[1]p17'!$C$15,"")</f>
        <v>IV</v>
      </c>
      <c r="J25" s="53">
        <f>IF('[1]p17'!$F$15&lt;&gt;0,'[1]p17'!$F$15,"")</f>
        <v>40</v>
      </c>
      <c r="K25" s="50" t="str">
        <f>IF('[1]p17'!$G$15&lt;&gt;0,'[1]p17'!$G$15,"")</f>
        <v>DE</v>
      </c>
      <c r="L25" s="510" t="str">
        <f>T('[1]p17'!$H$15:$J$15)</f>
        <v>Docente do Quadro Efetivo</v>
      </c>
      <c r="M25" s="511"/>
      <c r="N25" s="512"/>
      <c r="O25" s="19">
        <f>IF('[1]p17'!$D$15&lt;&gt;0,'[1]p17'!$D$15,"")</f>
        <v>29290</v>
      </c>
      <c r="P25" s="18" t="str">
        <f>IF('[1]p17'!$E$15&lt;&gt;0,'[1]p17'!$E$15,"")</f>
        <v>Concur.</v>
      </c>
      <c r="Q25" s="19">
        <f>IF('[1]p17'!$K$15&lt;&gt;0,'[1]p17'!$K$15,"")</f>
      </c>
      <c r="R25" s="49">
        <f>IF('[1]p17'!$L$15&lt;&gt;0,'[1]p17'!$L$15,"")</f>
      </c>
      <c r="S25" s="21" t="str">
        <f>IF('[1]p17'!$L$13&lt;&gt;0,'[1]p17'!$L$13,"")</f>
        <v>Ativa</v>
      </c>
    </row>
    <row r="26" spans="1:19" s="20" customFormat="1" ht="12.75">
      <c r="A26" s="21">
        <f>IF('[1]p18'!$C$13&gt;0,19,"")</f>
        <v>19</v>
      </c>
      <c r="B26" s="507" t="str">
        <f>T('[1]p18'!$C$13:$G$13)</f>
        <v>Jaime Alves Barbosa Sobrinho</v>
      </c>
      <c r="C26" s="508" t="s">
        <v>189</v>
      </c>
      <c r="D26" s="508" t="s">
        <v>189</v>
      </c>
      <c r="E26" s="509" t="s">
        <v>189</v>
      </c>
      <c r="F26" s="21" t="str">
        <f>IF('[1]p18'!$J$13&gt;0,'[1]p18'!$J$13,"")</f>
        <v>0337185-7</v>
      </c>
      <c r="G26" s="17" t="str">
        <f>IF('[1]p18'!$A$15&lt;&gt;0,'[1]p18'!$A$15,"")</f>
        <v>Doutor</v>
      </c>
      <c r="H26" s="17" t="str">
        <f>IF('[1]p18'!$B$15&lt;&gt;0,'[1]p18'!$B$15,"")</f>
        <v>Associado</v>
      </c>
      <c r="I26" s="18" t="str">
        <f>IF('[1]p18'!$C$15&lt;&gt;0,'[1]p18'!$C$15,"")</f>
        <v>II</v>
      </c>
      <c r="J26" s="53">
        <f>IF('[1]p18'!$F$15&lt;&gt;0,'[1]p18'!$F$15,"")</f>
        <v>40</v>
      </c>
      <c r="K26" s="50" t="str">
        <f>IF('[1]p18'!$G$15&lt;&gt;0,'[1]p18'!$G$15,"")</f>
        <v>DE</v>
      </c>
      <c r="L26" s="510" t="str">
        <f>T('[1]p18'!$H$15:$J$15)</f>
        <v>Docente do Quadro Efetivo</v>
      </c>
      <c r="M26" s="511"/>
      <c r="N26" s="512"/>
      <c r="O26" s="19">
        <f>IF('[1]p18'!$D$15&lt;&gt;0,'[1]p18'!$D$15,"")</f>
        <v>32782</v>
      </c>
      <c r="P26" s="18" t="str">
        <f>IF('[1]p18'!$E$15&lt;&gt;0,'[1]p18'!$E$15,"")</f>
        <v>Concur.</v>
      </c>
      <c r="Q26" s="19">
        <f>IF('[1]p18'!$K$15&lt;&gt;0,'[1]p18'!$K$15,"")</f>
      </c>
      <c r="R26" s="49">
        <f>IF('[1]p18'!$L$15&lt;&gt;0,'[1]p18'!$L$15,"")</f>
      </c>
      <c r="S26" s="21" t="str">
        <f>IF('[1]p18'!$L$13&lt;&gt;0,'[1]p18'!$L$13,"")</f>
        <v>Ativa</v>
      </c>
    </row>
    <row r="27" spans="1:19" s="20" customFormat="1" ht="12.75">
      <c r="A27" s="21">
        <f>IF('[1]p19'!$C$13&gt;0,20,"")</f>
        <v>20</v>
      </c>
      <c r="B27" s="507" t="str">
        <f>T('[1]p19'!$C$13:$G$13)</f>
        <v>Jesualdo Gomes das Chagas</v>
      </c>
      <c r="C27" s="508" t="s">
        <v>190</v>
      </c>
      <c r="D27" s="508" t="s">
        <v>190</v>
      </c>
      <c r="E27" s="509" t="s">
        <v>190</v>
      </c>
      <c r="F27" s="21" t="str">
        <f>IF('[1]p19'!$J$13&gt;0,'[1]p19'!$J$13,"")</f>
        <v>2521330</v>
      </c>
      <c r="G27" s="17" t="str">
        <f>IF('[1]p19'!$A$15&lt;&gt;0,'[1]p19'!$A$15,"")</f>
        <v>Mestre</v>
      </c>
      <c r="H27" s="17" t="str">
        <f>IF('[1]p19'!$B$15&lt;&gt;0,'[1]p19'!$B$15,"")</f>
        <v>Assistente</v>
      </c>
      <c r="I27" s="18" t="str">
        <f>IF('[1]p19'!$C$15&lt;&gt;0,'[1]p19'!$C$15,"")</f>
        <v>I</v>
      </c>
      <c r="J27" s="53">
        <f>IF('[1]p19'!$F$15&lt;&gt;0,'[1]p19'!$F$15,"")</f>
        <v>40</v>
      </c>
      <c r="K27" s="50" t="str">
        <f>IF('[1]p19'!$G$15&lt;&gt;0,'[1]p19'!$G$15,"")</f>
        <v>DE</v>
      </c>
      <c r="L27" s="510" t="str">
        <f>T('[1]p19'!$H$15:$J$15)</f>
        <v>Docente em Estágio Probatório</v>
      </c>
      <c r="M27" s="511"/>
      <c r="N27" s="512"/>
      <c r="O27" s="19">
        <f>IF('[1]p19'!$D$15&lt;&gt;0,'[1]p19'!$D$15,"")</f>
        <v>38904</v>
      </c>
      <c r="P27" s="18" t="str">
        <f>IF('[1]p19'!$E$15&lt;&gt;0,'[1]p10'!$E$15,"")</f>
        <v>Concur.</v>
      </c>
      <c r="Q27" s="19">
        <f>IF('[1]p19'!$K$15&lt;&gt;0,'[1]p19'!$K$15,"")</f>
      </c>
      <c r="R27" s="49">
        <f>IF('[1]p19'!$L$15&lt;&gt;0,'[1]p10'!$L$15,"")</f>
      </c>
      <c r="S27" s="21" t="str">
        <f>IF('[1]p19'!$L$13&lt;&gt;0,'[1]p19'!$L$13,"")</f>
        <v>Ativa</v>
      </c>
    </row>
    <row r="28" spans="1:19" s="20" customFormat="1" ht="12.75">
      <c r="A28" s="21">
        <f>IF('[1]p20'!$C$13&gt;0,21,"")</f>
        <v>21</v>
      </c>
      <c r="B28" s="507" t="str">
        <f>T('[1]p20'!$C$13:$G$13)</f>
        <v>José de Arimatéia Fernandes</v>
      </c>
      <c r="C28" s="508" t="s">
        <v>190</v>
      </c>
      <c r="D28" s="508" t="s">
        <v>190</v>
      </c>
      <c r="E28" s="509" t="s">
        <v>190</v>
      </c>
      <c r="F28" s="21" t="str">
        <f>IF('[1]p20'!$J$13&gt;0,'[1]p20'!$J$13,"")</f>
        <v>1030217-2</v>
      </c>
      <c r="G28" s="17" t="str">
        <f>IF('[1]p20'!$A$15&lt;&gt;0,'[1]p20'!$A$15,"")</f>
        <v>Doutor</v>
      </c>
      <c r="H28" s="17" t="str">
        <f>IF('[1]p20'!$B$15&lt;&gt;0,'[1]p20'!$B$15,"")</f>
        <v>Adjunto</v>
      </c>
      <c r="I28" s="18" t="str">
        <f>IF('[1]p20'!$C$15&lt;&gt;0,'[1]p20'!$C$15,"")</f>
        <v>II</v>
      </c>
      <c r="J28" s="53">
        <f>IF('[1]p20'!$F$15&lt;&gt;0,'[1]p20'!$F$15,"")</f>
        <v>40</v>
      </c>
      <c r="K28" s="50" t="str">
        <f>IF('[1]p20'!$G$15&lt;&gt;0,'[1]p20'!$G$15,"")</f>
        <v>DE</v>
      </c>
      <c r="L28" s="510" t="str">
        <f>T('[1]p20'!$H$15:$J$15)</f>
        <v>Docente do Quadro Efetivo</v>
      </c>
      <c r="M28" s="511"/>
      <c r="N28" s="512"/>
      <c r="O28" s="19">
        <f>IF('[1]p20'!$D$15&lt;&gt;0,'[1]p20'!$D$15,"")</f>
        <v>34100</v>
      </c>
      <c r="P28" s="18" t="str">
        <f>IF('[1]p20'!$E$15&lt;&gt;0,'[1]p10'!$E$15,"")</f>
        <v>Concur.</v>
      </c>
      <c r="Q28" s="19">
        <f>IF('[1]p20'!$K$15&lt;&gt;0,'[1]p20'!$K$15,"")</f>
      </c>
      <c r="R28" s="49">
        <f>IF('[1]p20'!$L$15&lt;&gt;0,'[1]p10'!$L$15,"")</f>
      </c>
      <c r="S28" s="21" t="str">
        <f>IF('[1]p20'!$L$13&lt;&gt;0,'[1]p20'!$L$13,"")</f>
        <v>Ativa</v>
      </c>
    </row>
    <row r="29" spans="1:19" s="20" customFormat="1" ht="12.75">
      <c r="A29" s="21">
        <f>IF('[1]p21'!$C$13&gt;0,22,"")</f>
        <v>22</v>
      </c>
      <c r="B29" s="507" t="str">
        <f>T('[1]p21'!$C$13:$G$13)</f>
        <v>Joseilson Raimundo de Lima</v>
      </c>
      <c r="C29" s="508" t="s">
        <v>191</v>
      </c>
      <c r="D29" s="508" t="s">
        <v>191</v>
      </c>
      <c r="E29" s="509" t="s">
        <v>191</v>
      </c>
      <c r="F29" s="21" t="str">
        <f>IF('[1]p21'!$J$13&gt;0,'[1]p21'!$J$13,"")</f>
        <v>1314918-9</v>
      </c>
      <c r="G29" s="17" t="str">
        <f>IF('[1]p21'!$A$15&lt;&gt;0,'[1]p21'!$A$15,"")</f>
        <v>Mestre</v>
      </c>
      <c r="H29" s="17" t="str">
        <f>IF('[1]p21'!$B$15&lt;&gt;0,'[1]p21'!$B$15,"")</f>
        <v>Assistente</v>
      </c>
      <c r="I29" s="18" t="str">
        <f>IF('[1]p21'!$C$15&lt;&gt;0,'[1]p21'!$C$15,"")</f>
        <v>II</v>
      </c>
      <c r="J29" s="53">
        <f>IF('[1]p21'!$F$15&lt;&gt;0,'[1]p21'!$F$15,"")</f>
        <v>40</v>
      </c>
      <c r="K29" s="50" t="str">
        <f>IF('[1]p21'!$G$15&lt;&gt;0,'[1]p21'!$G$15,"")</f>
        <v>DE</v>
      </c>
      <c r="L29" s="510" t="str">
        <f>T('[1]p21'!$H$15:$J$15)</f>
        <v>Docente do Quadro Efetivo</v>
      </c>
      <c r="M29" s="511"/>
      <c r="N29" s="512"/>
      <c r="O29" s="19">
        <f>IF('[1]p21'!$D$15&lt;&gt;0,'[1]p21'!$D$15,"")</f>
        <v>37426</v>
      </c>
      <c r="P29" s="18" t="str">
        <f>IF('[1]p21'!$E$15&lt;&gt;0,'[1]p21'!$E$15,"")</f>
        <v>Concur.</v>
      </c>
      <c r="Q29" s="19">
        <f>IF('[1]p21'!$K$15&lt;&gt;0,'[1]p21'!$K$15,"")</f>
      </c>
      <c r="R29" s="49">
        <f>IF('[1]p21'!$L$15&lt;&gt;0,'[1]p21'!$L$15,"")</f>
      </c>
      <c r="S29" s="21" t="str">
        <f>IF('[1]p21'!$L$13&lt;&gt;0,'[1]p21'!$L$13,"")</f>
        <v>Ativa</v>
      </c>
    </row>
    <row r="30" spans="1:19" s="20" customFormat="1" ht="12.75">
      <c r="A30" s="21">
        <f>IF('[1]p22'!$C$13&gt;0,23,"")</f>
        <v>23</v>
      </c>
      <c r="B30" s="507" t="str">
        <f>T('[1]p22'!$C$13:$G$13)</f>
        <v>José Lindomberg Possiano Barreiro</v>
      </c>
      <c r="C30" s="508" t="s">
        <v>192</v>
      </c>
      <c r="D30" s="508" t="s">
        <v>192</v>
      </c>
      <c r="E30" s="509" t="s">
        <v>192</v>
      </c>
      <c r="F30" s="21" t="str">
        <f>IF('[1]p22'!$J$13&gt;0,'[1]p22'!$J$13,"")</f>
        <v>2318350-9</v>
      </c>
      <c r="G30" s="17" t="str">
        <f>IF('[1]p22'!$A$15&lt;&gt;0,'[1]p22'!$A$15,"")</f>
        <v>Mestre</v>
      </c>
      <c r="H30" s="17" t="str">
        <f>IF('[1]p22'!$B$15&lt;&gt;0,'[1]p22'!$B$15,"")</f>
        <v>Assistente</v>
      </c>
      <c r="I30" s="18" t="str">
        <f>IF('[1]p22'!$C$15&lt;&gt;0,'[1]p22'!$C$15,"")</f>
        <v>III</v>
      </c>
      <c r="J30" s="53">
        <f>IF('[1]p22'!$F$15&lt;&gt;0,'[1]p22'!$F$15,"")</f>
        <v>40</v>
      </c>
      <c r="K30" s="50" t="str">
        <f>IF('[1]p22'!$G$15&lt;&gt;0,'[1]p22'!$G$15,"")</f>
        <v>DE</v>
      </c>
      <c r="L30" s="510" t="str">
        <f>T('[1]p22'!$H$15:$J$15)</f>
        <v>Docente do Quadro Efetivo</v>
      </c>
      <c r="M30" s="511"/>
      <c r="N30" s="512"/>
      <c r="O30" s="19">
        <f>IF('[1]p22'!$D$15&lt;&gt;0,'[1]p22'!$D$15,"")</f>
        <v>38201</v>
      </c>
      <c r="P30" s="18" t="str">
        <f>IF('[1]p22'!$E$15&lt;&gt;0,'[1]p22'!$E$15,"")</f>
        <v>Concur.</v>
      </c>
      <c r="Q30" s="19">
        <f>IF('[1]p22'!$K$15&lt;&gt;0,'[1]p22'!$K$15,"")</f>
      </c>
      <c r="R30" s="49">
        <f>IF('[1]p22'!$L$15&lt;&gt;0,'[1]p22'!$L$15,"")</f>
      </c>
      <c r="S30" s="21" t="str">
        <f>IF('[1]p22'!$L$13&lt;&gt;0,'[1]p22'!$L$13,"")</f>
        <v>Ativa</v>
      </c>
    </row>
    <row r="31" spans="1:19" s="20" customFormat="1" ht="12.75">
      <c r="A31" s="21">
        <f>IF('[1]p23'!$C$13&gt;0,24,"")</f>
        <v>24</v>
      </c>
      <c r="B31" s="507" t="str">
        <f>T('[1]p23'!$C$13:$G$13)</f>
        <v>José Luiz Neto</v>
      </c>
      <c r="C31" s="508" t="s">
        <v>194</v>
      </c>
      <c r="D31" s="508" t="s">
        <v>194</v>
      </c>
      <c r="E31" s="509" t="s">
        <v>194</v>
      </c>
      <c r="F31" s="21" t="str">
        <f>IF('[1]p23'!$J$13&gt;0,'[1]p23'!$J$13,"")</f>
        <v>0332568-5</v>
      </c>
      <c r="G31" s="17" t="str">
        <f>IF('[1]p23'!$A$15&lt;&gt;0,'[1]p23'!$A$15,"")</f>
        <v>Mestre</v>
      </c>
      <c r="H31" s="17" t="str">
        <f>IF('[1]p23'!$B$15&lt;&gt;0,'[1]p23'!$B$15,"")</f>
        <v>Adjunto</v>
      </c>
      <c r="I31" s="18" t="str">
        <f>IF('[1]p23'!$C$15&lt;&gt;0,'[1]p23'!$C$15,"")</f>
        <v>IV</v>
      </c>
      <c r="J31" s="53">
        <f>IF('[1]p23'!$F$15&lt;&gt;0,'[1]p23'!$F$15,"")</f>
        <v>40</v>
      </c>
      <c r="K31" s="50" t="str">
        <f>IF('[1]p23'!$G$15&lt;&gt;0,'[1]p23'!$G$15,"")</f>
        <v>DE</v>
      </c>
      <c r="L31" s="510" t="str">
        <f>T('[1]p23'!$H$15:$J$15)</f>
        <v>Docente do Quadro Efetivo</v>
      </c>
      <c r="M31" s="511"/>
      <c r="N31" s="512"/>
      <c r="O31" s="19">
        <f>IF('[1]p23'!$D$15&lt;&gt;0,'[1]p23'!$D$15,"")</f>
        <v>28858</v>
      </c>
      <c r="P31" s="18" t="str">
        <f>IF('[1]p23'!$E$15&lt;&gt;0,'[1]p23'!$E$15,"")</f>
        <v>Concur.</v>
      </c>
      <c r="Q31" s="19">
        <f>IF('[1]p23'!$K$15&lt;&gt;0,'[1]p23'!$K$15,"")</f>
      </c>
      <c r="R31" s="49">
        <f>IF('[1]p23'!$L$15&lt;&gt;0,'[1]p23'!$L$15,"")</f>
      </c>
      <c r="S31" s="21" t="str">
        <f>IF('[1]p23'!$L$13&lt;&gt;0,'[1]p23'!$L$13,"")</f>
        <v>Ativa</v>
      </c>
    </row>
    <row r="32" spans="1:19" s="20" customFormat="1" ht="12.75">
      <c r="A32" s="21">
        <f>IF('[1]p24'!$C$13&gt;0,25,"")</f>
        <v>25</v>
      </c>
      <c r="B32" s="507" t="str">
        <f>T('[1]p24'!$C$13:$G$13)</f>
        <v>Luiz Mendes Albuquerque Neto</v>
      </c>
      <c r="C32" s="508" t="s">
        <v>195</v>
      </c>
      <c r="D32" s="508" t="s">
        <v>195</v>
      </c>
      <c r="E32" s="509" t="s">
        <v>195</v>
      </c>
      <c r="F32" s="21" t="str">
        <f>IF('[1]p24'!$J$13&gt;0,'[1]p24'!$J$13,"")</f>
        <v>0332695-9</v>
      </c>
      <c r="G32" s="17" t="str">
        <f>IF('[1]p24'!$A$15&lt;&gt;0,'[1]p24'!$A$15,"")</f>
        <v>Mestre</v>
      </c>
      <c r="H32" s="17" t="str">
        <f>IF('[1]p24'!$B$15&lt;&gt;0,'[1]p24'!$B$15,"")</f>
        <v>Adjunto</v>
      </c>
      <c r="I32" s="18" t="str">
        <f>IF('[1]p24'!$C$15&lt;&gt;0,'[1]p24'!$C$15,"")</f>
        <v>IV</v>
      </c>
      <c r="J32" s="53">
        <f>IF('[1]p24'!$F$15&lt;&gt;0,'[1]p24'!$F$15,"")</f>
        <v>40</v>
      </c>
      <c r="K32" s="50" t="str">
        <f>IF('[1]p24'!$G$15&lt;&gt;0,'[1]p24'!$G$15,"")</f>
        <v>DE</v>
      </c>
      <c r="L32" s="510" t="str">
        <f>T('[1]p24'!$H$15:$J$15)</f>
        <v>Docente do Quadro Efetivo</v>
      </c>
      <c r="M32" s="511"/>
      <c r="N32" s="512"/>
      <c r="O32" s="19">
        <f>IF('[1]p24'!$D$15&lt;&gt;0,'[1]p24'!$D$15,"")</f>
        <v>28929</v>
      </c>
      <c r="P32" s="18" t="str">
        <f>IF('[1]p24'!$E$15&lt;&gt;0,'[1]p24'!$E$15,"")</f>
        <v>Concur.</v>
      </c>
      <c r="Q32" s="19">
        <f>IF('[1]p24'!$K$15&lt;&gt;0,'[1]p24'!$K$15,"")</f>
      </c>
      <c r="R32" s="49">
        <f>IF('[1]p24'!$L$15&lt;&gt;0,'[1]p24'!$L$15,"")</f>
      </c>
      <c r="S32" s="21" t="str">
        <f>IF('[1]p24'!$L$13&lt;&gt;0,'[1]p24'!$L$13,"")</f>
        <v>Ativa</v>
      </c>
    </row>
    <row r="33" spans="1:19" s="20" customFormat="1" ht="12.75">
      <c r="A33" s="21">
        <f>IF('[1]p25'!$C$13&gt;0,26,"")</f>
        <v>26</v>
      </c>
      <c r="B33" s="507" t="str">
        <f>T('[1]p25'!$C$13:$G$13)</f>
        <v>Marcelo Carvalho Ferreira</v>
      </c>
      <c r="C33" s="508" t="s">
        <v>197</v>
      </c>
      <c r="D33" s="508" t="s">
        <v>197</v>
      </c>
      <c r="E33" s="509" t="s">
        <v>197</v>
      </c>
      <c r="F33" s="21" t="str">
        <f>IF('[1]p25'!$J$13&gt;0,'[1]p25'!$J$13,"")</f>
        <v>2544479</v>
      </c>
      <c r="G33" s="17" t="str">
        <f>IF('[1]p25'!$A$15&lt;&gt;0,'[1]p25'!$A$15,"")</f>
        <v>Mestre</v>
      </c>
      <c r="H33" s="17" t="str">
        <f>IF('[1]p25'!$B$15&lt;&gt;0,'[1]p25'!$B$15,"")</f>
        <v>Assistente</v>
      </c>
      <c r="I33" s="18" t="str">
        <f>IF('[1]p25'!$C$15&lt;&gt;0,'[1]p25'!$C$15,"")</f>
        <v>I</v>
      </c>
      <c r="J33" s="53">
        <f>IF('[1]p25'!$F$15&lt;&gt;0,'[1]p25'!$F$15,"")</f>
        <v>40</v>
      </c>
      <c r="K33" s="50" t="str">
        <f>IF('[1]p25'!$G$15&lt;&gt;0,'[1]p25'!$G$15,"")</f>
        <v>DE</v>
      </c>
      <c r="L33" s="510" t="str">
        <f>T('[1]p25'!$H$15:$J$15)</f>
        <v>Docente em Estágio Probatório</v>
      </c>
      <c r="M33" s="511"/>
      <c r="N33" s="512"/>
      <c r="O33" s="19">
        <f>IF('[1]p25'!$D$15&lt;&gt;0,'[1]p25'!$D$15,"")</f>
        <v>39114</v>
      </c>
      <c r="P33" s="18" t="str">
        <f>IF('[1]p25'!$E$15&lt;&gt;0,'[1]p25'!$E$15,"")</f>
        <v>Concur.</v>
      </c>
      <c r="Q33" s="19">
        <f>IF('[1]p25'!$K$15&lt;&gt;0,'[1]p25'!$K$15,"")</f>
      </c>
      <c r="R33" s="49">
        <f>IF('[1]p25'!$L$15&lt;&gt;0,'[1]p25'!$L$15,"")</f>
      </c>
      <c r="S33" s="21" t="str">
        <f>IF('[1]p25'!$L$13&lt;&gt;0,'[1]p25'!$L$13,"")</f>
        <v>Ativa</v>
      </c>
    </row>
    <row r="34" spans="1:19" s="20" customFormat="1" ht="12.75">
      <c r="A34" s="21">
        <f>IF('[1]p26'!$C$13&gt;0,27,"")</f>
        <v>27</v>
      </c>
      <c r="B34" s="507" t="str">
        <f>T('[1]p26'!$C$13:$G$13)</f>
        <v>Marco Aurélio Soares Souto</v>
      </c>
      <c r="C34" s="508" t="s">
        <v>198</v>
      </c>
      <c r="D34" s="508" t="s">
        <v>198</v>
      </c>
      <c r="E34" s="509" t="s">
        <v>198</v>
      </c>
      <c r="F34" s="21" t="str">
        <f>IF('[1]p26'!$J$13&gt;0,'[1]p26'!$J$13,"")</f>
        <v>0337123-7</v>
      </c>
      <c r="G34" s="17" t="str">
        <f>IF('[1]p26'!$A$15&lt;&gt;0,'[1]p26'!$A$15,"")</f>
        <v>Doutor</v>
      </c>
      <c r="H34" s="17" t="str">
        <f>IF('[1]p26'!$B$15&lt;&gt;0,'[1]p26'!$B$15,"")</f>
        <v>Titular</v>
      </c>
      <c r="I34" s="18" t="str">
        <f>IF('[1]p26'!$C$15&lt;&gt;0,'[1]p26'!$C$15,"")</f>
        <v>Único</v>
      </c>
      <c r="J34" s="53">
        <f>IF('[1]p26'!$F$15&lt;&gt;0,'[1]p26'!$F$15,"")</f>
        <v>40</v>
      </c>
      <c r="K34" s="50" t="str">
        <f>IF('[1]p26'!$G$15&lt;&gt;0,'[1]p26'!$G$15,"")</f>
        <v>DE</v>
      </c>
      <c r="L34" s="510" t="str">
        <f>T('[1]p26'!$H$15:$J$15)</f>
        <v>Docente do Quadro Efetivo</v>
      </c>
      <c r="M34" s="511"/>
      <c r="N34" s="512"/>
      <c r="O34" s="19">
        <f>IF('[1]p26'!$D$15&lt;&gt;0,'[1]p26'!$D$15,"")</f>
        <v>31625</v>
      </c>
      <c r="P34" s="18" t="str">
        <f>IF('[1]p26'!$E$15&lt;&gt;0,'[1]p26'!$E$15,"")</f>
        <v>Transf.</v>
      </c>
      <c r="Q34" s="19">
        <f>IF('[1]p26'!$K$15&lt;&gt;0,'[1]p26'!$K$15,"")</f>
      </c>
      <c r="R34" s="49">
        <f>IF('[1]p26'!$L$15&lt;&gt;0,'[1]p26'!$L$15,"")</f>
      </c>
      <c r="S34" s="21" t="str">
        <f>IF('[1]p26'!$L$13&lt;&gt;0,'[1]p26'!$L$13,"")</f>
        <v>Ativa</v>
      </c>
    </row>
    <row r="35" spans="1:19" s="20" customFormat="1" ht="12.75">
      <c r="A35" s="21">
        <f>IF('[1]p27'!$C$13&gt;0,28,"")</f>
        <v>28</v>
      </c>
      <c r="B35" s="507" t="str">
        <f>T('[1]p27'!$C$13:$G$13)</f>
        <v>Michelli Karinne Barros da Silva</v>
      </c>
      <c r="C35" s="508" t="s">
        <v>199</v>
      </c>
      <c r="D35" s="508" t="s">
        <v>199</v>
      </c>
      <c r="E35" s="509" t="s">
        <v>199</v>
      </c>
      <c r="F35" s="21" t="str">
        <f>IF('[1]p27'!$J$13&gt;0,'[1]p27'!$J$13,"")</f>
        <v>15462941</v>
      </c>
      <c r="G35" s="17" t="str">
        <f>IF('[1]p27'!$A$15&lt;&gt;0,'[1]p27'!$A$15,"")</f>
        <v>Doutor</v>
      </c>
      <c r="H35" s="17" t="str">
        <f>IF('[1]p27'!$B$15&lt;&gt;0,'[1]p27'!$B$15,"")</f>
        <v>Adjunto</v>
      </c>
      <c r="I35" s="18" t="str">
        <f>IF('[1]p27'!$C$15&lt;&gt;0,'[1]p27'!$C$15,"")</f>
        <v>I</v>
      </c>
      <c r="J35" s="53">
        <f>IF('[1]p27'!$F$15&lt;&gt;0,'[1]p27'!$F$15,"")</f>
        <v>40</v>
      </c>
      <c r="K35" s="50" t="str">
        <f>IF('[1]p27'!$G$15&lt;&gt;0,'[1]p27'!$G$15,"")</f>
        <v>DE</v>
      </c>
      <c r="L35" s="510" t="str">
        <f>T('[1]p27'!$H$15:$J$15)</f>
        <v>Docente em Estágio Probatório</v>
      </c>
      <c r="M35" s="511"/>
      <c r="N35" s="512"/>
      <c r="O35" s="19">
        <f>IF('[1]p27'!$D$15&lt;&gt;0,'[1]p27'!$D$15,"")</f>
        <v>38943</v>
      </c>
      <c r="P35" s="18" t="str">
        <f>IF('[1]p27'!$E$15&lt;&gt;0,'[1]p27'!$E$15,"")</f>
        <v>Concur.</v>
      </c>
      <c r="Q35" s="19">
        <f>IF('[1]p27'!$K$15&lt;&gt;0,'[1]p27'!$K$15,"")</f>
      </c>
      <c r="R35" s="49">
        <f>IF('[1]p27'!$L$15&lt;&gt;0,'[1]p27'!$L$15,"")</f>
      </c>
      <c r="S35" s="21" t="str">
        <f>IF('[1]p27'!$L$13&lt;&gt;0,'[1]p27'!$L$13,"")</f>
        <v>Ativa</v>
      </c>
    </row>
    <row r="36" spans="1:19" s="20" customFormat="1" ht="13.5" thickBot="1">
      <c r="A36" s="21">
        <f>IF('[1]p28'!$C$13&gt;0,29,"")</f>
        <v>29</v>
      </c>
      <c r="B36" s="507" t="str">
        <f>T('[1]p28'!$C$13:$G$13)</f>
        <v>Miriam Costa</v>
      </c>
      <c r="C36" s="508" t="s">
        <v>200</v>
      </c>
      <c r="D36" s="508" t="s">
        <v>200</v>
      </c>
      <c r="E36" s="509" t="s">
        <v>200</v>
      </c>
      <c r="F36" s="21" t="str">
        <f>IF('[1]p28'!$J$13&gt;0,'[1]p28'!$J$13,"")</f>
        <v>03369780</v>
      </c>
      <c r="G36" s="17" t="str">
        <f>IF('[1]p28'!$A$15&lt;&gt;0,'[1]p28'!$A$15,"")</f>
        <v>Mestre</v>
      </c>
      <c r="H36" s="17" t="str">
        <f>IF('[1]p28'!$B$15&lt;&gt;0,'[1]p28'!$B$15,"")</f>
        <v>Adjunto</v>
      </c>
      <c r="I36" s="18" t="str">
        <f>IF('[1]p28'!$C$15&lt;&gt;0,'[1]p28'!$C$15,"")</f>
        <v>IV</v>
      </c>
      <c r="J36" s="53">
        <f>IF('[1]p28'!$F$15&lt;&gt;0,'[1]p28'!$F$15,"")</f>
        <v>40</v>
      </c>
      <c r="K36" s="50" t="str">
        <f>IF('[1]p28'!$G$15&lt;&gt;0,'[1]p28'!$G$15,"")</f>
        <v>DE</v>
      </c>
      <c r="L36" s="510" t="str">
        <f>T('[1]p28'!$H$15:$J$15)</f>
        <v>Docente do Quadro Efetivo</v>
      </c>
      <c r="M36" s="511"/>
      <c r="N36" s="512"/>
      <c r="O36" s="19">
        <f>IF('[1]p28'!$D$15&lt;&gt;0,'[1]p28'!$D$15,"")</f>
        <v>31625</v>
      </c>
      <c r="P36" s="18" t="str">
        <f>IF('[1]p28'!$E$15&lt;&gt;0,'[1]p28'!$E$15,"")</f>
        <v>Concur.</v>
      </c>
      <c r="Q36" s="19">
        <f>IF('[1]p28'!$K$15&lt;&gt;0,'[1]p28'!$K$15,"")</f>
      </c>
      <c r="R36" s="49">
        <f>IF('[1]p28'!$L$15&lt;&gt;0,'[1]p28'!$L$15,"")</f>
      </c>
      <c r="S36" s="21" t="str">
        <f>IF('[1]p28'!$L$13&lt;&gt;0,'[1]p28'!$L$13,"")</f>
        <v>Ativa</v>
      </c>
    </row>
    <row r="37" spans="1:20" s="14" customFormat="1" ht="13.5" thickBot="1">
      <c r="A37" s="28" t="s">
        <v>56</v>
      </c>
      <c r="B37" s="279" t="s">
        <v>86</v>
      </c>
      <c r="C37" s="212"/>
      <c r="D37" s="212"/>
      <c r="E37" s="280"/>
      <c r="F37" s="12" t="s">
        <v>87</v>
      </c>
      <c r="G37" s="12" t="s">
        <v>46</v>
      </c>
      <c r="H37" s="12" t="s">
        <v>47</v>
      </c>
      <c r="I37" s="12" t="s">
        <v>22</v>
      </c>
      <c r="J37" s="513" t="s">
        <v>66</v>
      </c>
      <c r="K37" s="514"/>
      <c r="L37" s="513" t="s">
        <v>48</v>
      </c>
      <c r="M37" s="515"/>
      <c r="N37" s="514"/>
      <c r="O37" s="51" t="s">
        <v>13</v>
      </c>
      <c r="P37" s="57" t="s">
        <v>157</v>
      </c>
      <c r="Q37" s="58" t="s">
        <v>14</v>
      </c>
      <c r="R37" s="57" t="s">
        <v>16</v>
      </c>
      <c r="S37" s="13" t="s">
        <v>26</v>
      </c>
      <c r="T37" s="55"/>
    </row>
    <row r="38" spans="1:19" s="20" customFormat="1" ht="12.75">
      <c r="A38" s="21">
        <f>IF('[1]p29'!$C$13&gt;0,30,"")</f>
        <v>30</v>
      </c>
      <c r="B38" s="507" t="str">
        <f>T('[1]p29'!$C$13:$G$13)</f>
        <v>Patrícia Batista Leal</v>
      </c>
      <c r="C38" s="508" t="s">
        <v>172</v>
      </c>
      <c r="D38" s="508" t="s">
        <v>172</v>
      </c>
      <c r="E38" s="509" t="s">
        <v>172</v>
      </c>
      <c r="F38" s="21" t="str">
        <f>IF('[1]p29'!$J$13&gt;0,'[1]p29'!$J$13,"")</f>
        <v>2337374-0</v>
      </c>
      <c r="G38" s="17" t="str">
        <f>IF('[1]p29'!$A$15&lt;&gt;0,'[1]p29'!$A$15,"")</f>
        <v>Mestre</v>
      </c>
      <c r="H38" s="17" t="str">
        <f>IF('[1]p29'!$B$15&lt;&gt;0,'[1]p29'!$B$15,"")</f>
        <v>Assistente</v>
      </c>
      <c r="I38" s="18" t="str">
        <f>IF('[1]p29'!$C$15&lt;&gt;0,'[1]p29'!$C$15,"")</f>
        <v>II</v>
      </c>
      <c r="J38" s="53">
        <f>IF('[1]p29'!$F$15&lt;&gt;0,'[1]p29'!$F$15,"")</f>
        <v>40</v>
      </c>
      <c r="K38" s="50" t="str">
        <f>IF('[1]p29'!$G$15&lt;&gt;0,'[1]p29'!$G$15,"")</f>
        <v>DE</v>
      </c>
      <c r="L38" s="510" t="str">
        <f>T('[1]p29'!$H$15:$J$15)</f>
        <v>Docente em Estágio Probatório</v>
      </c>
      <c r="M38" s="511"/>
      <c r="N38" s="512"/>
      <c r="O38" s="19">
        <f>IF('[1]p29'!$D$15&lt;&gt;0,'[1]p29'!$D$15,"")</f>
        <v>38707</v>
      </c>
      <c r="P38" s="18" t="str">
        <f>IF('[1]p29'!$E$15&lt;&gt;0,'[1]p29'!$E$15,"")</f>
        <v>Concur.</v>
      </c>
      <c r="Q38" s="19">
        <f>IF('[1]p29'!$K$15&lt;&gt;0,'[1]p29'!$K$15,"")</f>
      </c>
      <c r="R38" s="49">
        <f>IF('[1]p29'!$L$15&lt;&gt;0,'[1]p29'!$L$15,"")</f>
      </c>
      <c r="S38" s="21" t="str">
        <f>IF('[1]p29'!$L$13&lt;&gt;0,'[1]p29'!$L$13,"")</f>
        <v>Ativa</v>
      </c>
    </row>
    <row r="39" spans="1:19" s="20" customFormat="1" ht="12.75">
      <c r="A39" s="21">
        <f>IF('[1]p30'!$C$13&gt;0,31,"")</f>
        <v>31</v>
      </c>
      <c r="B39" s="507" t="str">
        <f>T('[1]p30'!$C$13:$G$13)</f>
        <v>Rosana Marques da Silva</v>
      </c>
      <c r="C39" s="508" t="s">
        <v>173</v>
      </c>
      <c r="D39" s="508" t="s">
        <v>173</v>
      </c>
      <c r="E39" s="509" t="s">
        <v>173</v>
      </c>
      <c r="F39" s="21" t="str">
        <f>IF('[1]p30'!$J$13&gt;0,'[1]p30'!$J$13,"")</f>
        <v>0335560-6</v>
      </c>
      <c r="G39" s="17" t="str">
        <f>IF('[1]p30'!$A$15&lt;&gt;0,'[1]p30'!$A$15,"")</f>
        <v>Doutor</v>
      </c>
      <c r="H39" s="17" t="str">
        <f>IF('[1]p30'!$B$15&lt;&gt;0,'[1]p30'!$B$15,"")</f>
        <v>Associado</v>
      </c>
      <c r="I39" s="18" t="str">
        <f>IF('[1]p30'!$C$15&lt;&gt;0,'[1]p30'!$C$15,"")</f>
        <v>I</v>
      </c>
      <c r="J39" s="53">
        <f>IF('[1]p30'!$F$15&lt;&gt;0,'[1]p30'!$F$15,"")</f>
        <v>40</v>
      </c>
      <c r="K39" s="50" t="str">
        <f>IF('[1]p30'!$G$15&lt;&gt;0,'[1]p30'!$G$15,"")</f>
        <v>DE</v>
      </c>
      <c r="L39" s="510" t="str">
        <f>T('[1]p30'!$H$15:$J$15)</f>
        <v>Docente do Quadro Efetivo</v>
      </c>
      <c r="M39" s="511"/>
      <c r="N39" s="512"/>
      <c r="O39" s="19">
        <f>IF('[1]p30'!$D$15&lt;&gt;0,'[1]p30'!$D$15,"")</f>
        <v>30372</v>
      </c>
      <c r="P39" s="18" t="str">
        <f>IF('[1]p30'!$E$15&lt;&gt;0,'[1]p30'!$E$15,"")</f>
        <v>Concur.</v>
      </c>
      <c r="Q39" s="19">
        <f>IF('[1]p30'!$K$15&lt;&gt;0,'[1]p30'!$K$15,"")</f>
      </c>
      <c r="R39" s="49">
        <f>IF('[1]p30'!$L$15&lt;&gt;0,'[1]p30'!$L$15,"")</f>
      </c>
      <c r="S39" s="21" t="str">
        <f>IF('[1]p30'!$L$13&lt;&gt;0,'[1]p30'!$L$13,"")</f>
        <v>Ativa</v>
      </c>
    </row>
    <row r="40" spans="1:19" s="20" customFormat="1" ht="12.75">
      <c r="A40" s="21">
        <f>IF('[1]p31'!$C$13&gt;0,32,"")</f>
        <v>32</v>
      </c>
      <c r="B40" s="507" t="str">
        <f>T('[1]p31'!$C$13:$G$13)</f>
        <v>Rosângela Silveira do Nascimento</v>
      </c>
      <c r="C40" s="508" t="s">
        <v>175</v>
      </c>
      <c r="D40" s="508" t="s">
        <v>175</v>
      </c>
      <c r="E40" s="509" t="s">
        <v>175</v>
      </c>
      <c r="F40" s="21" t="str">
        <f>IF('[1]p31'!$J$13&gt;0,'[1]p31'!$J$13,"")</f>
        <v>1240960</v>
      </c>
      <c r="G40" s="17" t="str">
        <f>IF('[1]p31'!$A$15&lt;&gt;0,'[1]p31'!$A$15,"")</f>
        <v>Mestre</v>
      </c>
      <c r="H40" s="17" t="str">
        <f>IF('[1]p31'!$B$15&lt;&gt;0,'[1]p31'!$B$15,"")</f>
        <v>Assistente</v>
      </c>
      <c r="I40" s="18" t="str">
        <f>IF('[1]p31'!$C$15&lt;&gt;0,'[1]p31'!$C$15,"")</f>
        <v>I</v>
      </c>
      <c r="J40" s="53">
        <f>IF('[1]p31'!$F$15&lt;&gt;0,'[1]p31'!$F$15,"")</f>
        <v>40</v>
      </c>
      <c r="K40" s="50" t="str">
        <f>IF('[1]p31'!$G$15&lt;&gt;0,'[1]p31'!$G$15,"")</f>
        <v>DE</v>
      </c>
      <c r="L40" s="510" t="str">
        <f>T('[1]p31'!$H$15:$J$15)</f>
        <v>Docente do Quadro Efetivo</v>
      </c>
      <c r="M40" s="511"/>
      <c r="N40" s="512"/>
      <c r="O40" s="19">
        <f>IF('[1]p31'!$D$15&lt;&gt;0,'[1]p31'!$D$15,"")</f>
        <v>35671</v>
      </c>
      <c r="P40" s="18" t="str">
        <f>IF('[1]p31'!$E$15&lt;&gt;0,'[1]p31'!$E$15,"")</f>
        <v>Concur.</v>
      </c>
      <c r="Q40" s="19">
        <f>IF('[1]p31'!$K$15&lt;&gt;0,'[1]p31'!$K$15,"")</f>
      </c>
      <c r="R40" s="49">
        <f>IF('[1]p31'!$L$15&lt;&gt;0,'[1]p31'!$L$15,"")</f>
      </c>
      <c r="S40" s="21" t="str">
        <f>IF('[1]p31'!$L$13&lt;&gt;0,'[1]p31'!$L$13,"")</f>
        <v>Ativa</v>
      </c>
    </row>
    <row r="41" spans="1:19" s="20" customFormat="1" ht="12.75">
      <c r="A41" s="21">
        <f>IF('[1]p32'!$C$13&gt;0,33,"")</f>
        <v>33</v>
      </c>
      <c r="B41" s="507" t="str">
        <f>T('[1]p32'!$C$13:$G$13)</f>
        <v>Sérgio Mota Alves</v>
      </c>
      <c r="C41" s="508" t="s">
        <v>176</v>
      </c>
      <c r="D41" s="508" t="s">
        <v>176</v>
      </c>
      <c r="E41" s="509" t="s">
        <v>176</v>
      </c>
      <c r="F41" s="21" t="str">
        <f>IF('[1]p32'!$J$13&gt;0,'[1]p32'!$J$13,"")</f>
        <v>3134699-1</v>
      </c>
      <c r="G41" s="17" t="str">
        <f>IF('[1]p32'!$A$15&lt;&gt;0,'[1]p32'!$A$15,"")</f>
        <v>Doutor</v>
      </c>
      <c r="H41" s="17" t="str">
        <f>IF('[1]p32'!$B$15&lt;&gt;0,'[1]p32'!$B$15,"")</f>
        <v>Adjunto</v>
      </c>
      <c r="I41" s="18" t="str">
        <f>IF('[1]p32'!$C$15&lt;&gt;0,'[1]p32'!$C$15,"")</f>
        <v>I</v>
      </c>
      <c r="J41" s="53">
        <f>IF('[1]p32'!$F$15&lt;&gt;0,'[1]p32'!$F$15,"")</f>
        <v>40</v>
      </c>
      <c r="K41" s="50" t="str">
        <f>IF('[1]p32'!$G$15&lt;&gt;0,'[1]p32'!$G$15,"")</f>
        <v>DE</v>
      </c>
      <c r="L41" s="510" t="str">
        <f>T('[1]p32'!$H$15:$J$15)</f>
        <v>Docente do Quadro Efetivo</v>
      </c>
      <c r="M41" s="511"/>
      <c r="N41" s="512"/>
      <c r="O41" s="19">
        <f>IF('[1]p32'!$D$15&lt;&gt;0,'[1]p32'!$D$15,"")</f>
        <v>37371</v>
      </c>
      <c r="P41" s="18" t="str">
        <f>IF('[1]p32'!$E$15&lt;&gt;0,'[1]p32'!$E$15,"")</f>
        <v>Concur.</v>
      </c>
      <c r="Q41" s="19">
        <f>IF('[1]p32'!$K$15&lt;&gt;0,'[1]p32'!$K$15,"")</f>
      </c>
      <c r="R41" s="49">
        <f>IF('[1]p32'!$L$15&lt;&gt;0,'[1]p32'!$L$15,"")</f>
      </c>
      <c r="S41" s="21" t="str">
        <f>IF('[1]p32'!$L$13&lt;&gt;0,'[1]p32'!$L$13,"")</f>
        <v>Ativa</v>
      </c>
    </row>
    <row r="42" spans="1:19" s="20" customFormat="1" ht="12.75">
      <c r="A42" s="21">
        <f>IF('[1]p33'!$C$13&gt;0,34,"")</f>
        <v>34</v>
      </c>
      <c r="B42" s="507" t="str">
        <f>T('[1]p33'!$C$13:$G$13)</f>
        <v>Severino Horácio da Silva</v>
      </c>
      <c r="C42" s="508" t="s">
        <v>183</v>
      </c>
      <c r="D42" s="508" t="s">
        <v>183</v>
      </c>
      <c r="E42" s="509" t="s">
        <v>183</v>
      </c>
      <c r="F42" s="21" t="str">
        <f>IF('[1]p33'!$J$13&gt;0,'[1]p33'!$J$13,"")</f>
        <v>3318305</v>
      </c>
      <c r="G42" s="17" t="str">
        <f>IF('[1]p33'!$A$15&lt;&gt;0,'[1]p33'!$A$15,"")</f>
        <v>Doutor</v>
      </c>
      <c r="H42" s="17" t="str">
        <f>IF('[1]p33'!$B$15&lt;&gt;0,'[1]p33'!$B$15,"")</f>
        <v>Adjunto</v>
      </c>
      <c r="I42" s="18" t="str">
        <f>IF('[1]p33'!$C$15&lt;&gt;0,'[1]p33'!$C$15,"")</f>
        <v>I</v>
      </c>
      <c r="J42" s="53">
        <f>IF('[1]p33'!$F$15&lt;&gt;0,'[1]p33'!$F$15,"")</f>
        <v>40</v>
      </c>
      <c r="K42" s="50" t="str">
        <f>IF('[1]p33'!$G$15&lt;&gt;0,'[1]p33'!$G$15,"")</f>
        <v>DE</v>
      </c>
      <c r="L42" s="510" t="str">
        <f>T('[1]p33'!$H$15:$J$15)</f>
        <v>Docente do Quadro Efetivo</v>
      </c>
      <c r="M42" s="511"/>
      <c r="N42" s="512"/>
      <c r="O42" s="19">
        <f>IF('[1]p33'!$D$15&lt;&gt;0,'[1]p33'!$D$15,"")</f>
        <v>39833</v>
      </c>
      <c r="P42" s="18" t="str">
        <f>IF('[1]p33'!$E$15&lt;&gt;0,'[1]p33'!$E$15,"")</f>
        <v>Concur.</v>
      </c>
      <c r="Q42" s="19">
        <f>IF('[1]p33'!$K$15&lt;&gt;0,'[1]p33'!$K$15,"")</f>
      </c>
      <c r="R42" s="49">
        <f>IF('[1]p33'!$L$15&lt;&gt;0,'[1]p33'!$L$15,"")</f>
      </c>
      <c r="S42" s="21" t="str">
        <f>IF('[1]p33'!$L$13&lt;&gt;0,'[1]p33'!$L$13,"")</f>
        <v>Ativa</v>
      </c>
    </row>
    <row r="43" spans="1:19" s="20" customFormat="1" ht="12.75">
      <c r="A43" s="21">
        <f>IF('[1]p34'!$C$13&gt;0,35,"")</f>
        <v>35</v>
      </c>
      <c r="B43" s="507" t="str">
        <f>T('[1]p34'!$C$13:$G$13)</f>
        <v>Vandik Estevam Barbosa</v>
      </c>
      <c r="C43" s="508" t="s">
        <v>187</v>
      </c>
      <c r="D43" s="508" t="s">
        <v>187</v>
      </c>
      <c r="E43" s="509" t="s">
        <v>187</v>
      </c>
      <c r="F43" s="21" t="str">
        <f>IF('[1]p34'!$J$13&gt;0,'[1]p34'!$J$13,"")</f>
        <v>0330796-2</v>
      </c>
      <c r="G43" s="17" t="str">
        <f>IF('[1]p34'!$A$15&lt;&gt;0,'[1]p34'!$A$15,"")</f>
        <v>Mestre</v>
      </c>
      <c r="H43" s="17" t="str">
        <f>IF('[1]p34'!$B$15&lt;&gt;0,'[1]p34'!$B$15,"")</f>
        <v>Adjunto</v>
      </c>
      <c r="I43" s="18" t="str">
        <f>IF('[1]p34'!$C$15&lt;&gt;0,'[1]p34'!$C$15,"")</f>
        <v>IV</v>
      </c>
      <c r="J43" s="53">
        <f>IF('[1]p34'!$F$15&lt;&gt;0,'[1]p34'!$F$15,"")</f>
        <v>40</v>
      </c>
      <c r="K43" s="50" t="str">
        <f>IF('[1]p34'!$G$15&lt;&gt;0,'[1]p34'!$G$15,"")</f>
        <v>DE</v>
      </c>
      <c r="L43" s="510" t="str">
        <f>T('[1]p34'!$H$15:$J$15)</f>
        <v>Docente do Quadro Efetivo</v>
      </c>
      <c r="M43" s="511"/>
      <c r="N43" s="512"/>
      <c r="O43" s="19">
        <f>IF('[1]p34'!$D$15&lt;&gt;0,'[1]p34'!$D$15,"")</f>
        <v>28369</v>
      </c>
      <c r="P43" s="18" t="str">
        <f>IF('[1]p34'!$E$15&lt;&gt;0,'[1]p34'!$E$15,"")</f>
        <v>Contrato</v>
      </c>
      <c r="Q43" s="19">
        <f>IF('[1]p34'!$K$15&lt;&gt;0,'[1]p34'!$K$15,"")</f>
      </c>
      <c r="R43" s="49">
        <f>IF('[1]p34'!$L$15&lt;&gt;0,'[1]p34'!$L$15,"")</f>
      </c>
      <c r="S43" s="21" t="str">
        <f>IF('[1]p34'!$L$13&lt;&gt;0,'[1]p34'!$L$13,"")</f>
        <v>Ativa</v>
      </c>
    </row>
    <row r="44" spans="1:19" s="20" customFormat="1" ht="12.75">
      <c r="A44" s="21">
        <f>IF('[1]p35'!$C$13&gt;0,36,"")</f>
        <v>36</v>
      </c>
      <c r="B44" s="507" t="str">
        <f>T('[1]p35'!$C$13:$G$13)</f>
        <v>Vanio Fragoso de Melo</v>
      </c>
      <c r="C44" s="508" t="s">
        <v>187</v>
      </c>
      <c r="D44" s="508" t="s">
        <v>187</v>
      </c>
      <c r="E44" s="509" t="s">
        <v>187</v>
      </c>
      <c r="F44" s="21" t="str">
        <f>IF('[1]p35'!$J$13&gt;0,'[1]p35'!$J$13,"")</f>
        <v>11964764</v>
      </c>
      <c r="G44" s="17" t="str">
        <f>IF('[1]p35'!$A$15&lt;&gt;0,'[1]p35'!$A$15,"")</f>
        <v>Doutor</v>
      </c>
      <c r="H44" s="17" t="str">
        <f>IF('[1]p35'!$B$15&lt;&gt;0,'[1]p35'!$B$15,"")</f>
        <v>Adjunto</v>
      </c>
      <c r="I44" s="18" t="str">
        <f>IF('[1]p35'!$C$15&lt;&gt;0,'[1]p35'!$C$15,"")</f>
        <v>II</v>
      </c>
      <c r="J44" s="53">
        <f>IF('[1]p35'!$F$15&lt;&gt;0,'[1]p35'!$F$15,"")</f>
        <v>40</v>
      </c>
      <c r="K44" s="50" t="str">
        <f>IF('[1]p35'!$G$15&lt;&gt;0,'[1]p35'!$G$15,"")</f>
        <v>DE</v>
      </c>
      <c r="L44" s="510" t="str">
        <f>T('[1]p35'!$H$15:$J$15)</f>
        <v>Docente do Quadro Efetivo</v>
      </c>
      <c r="M44" s="511"/>
      <c r="N44" s="512"/>
      <c r="O44" s="19">
        <f>IF('[1]p35'!$D$15&lt;&gt;0,'[1]p35'!$D$15,"")</f>
        <v>35172</v>
      </c>
      <c r="P44" s="18" t="str">
        <f>IF('[1]p35'!$E$15&lt;&gt;0,'[1]p35'!$E$15,"")</f>
        <v>Concur.</v>
      </c>
      <c r="Q44" s="19">
        <f>IF('[1]p35'!$K$15&lt;&gt;0,'[1]p35'!$K$15,"")</f>
      </c>
      <c r="R44" s="49">
        <f>IF('[1]p35'!$L$15&lt;&gt;0,'[1]p35'!$L$15,"")</f>
      </c>
      <c r="S44" s="21" t="str">
        <f>IF('[1]p35'!$L$13&lt;&gt;0,'[1]p35'!$L$13,"")</f>
        <v>Ativa</v>
      </c>
    </row>
    <row r="45" spans="1:19" s="20" customFormat="1" ht="12.75">
      <c r="A45" s="21">
        <f>IF('[1]p36'!$C$13&gt;0,37,"")</f>
        <v>37</v>
      </c>
      <c r="B45" s="507" t="str">
        <f>T('[1]p36'!$C$13:$G$13)</f>
        <v>Areli Mesquita da Silva</v>
      </c>
      <c r="C45" s="508" t="s">
        <v>187</v>
      </c>
      <c r="D45" s="508" t="s">
        <v>187</v>
      </c>
      <c r="E45" s="509" t="s">
        <v>187</v>
      </c>
      <c r="F45" s="21" t="str">
        <f>IF('[1]p36'!$J$13&gt;0,'[1]p36'!$J$13,"")</f>
        <v>1580167</v>
      </c>
      <c r="G45" s="17" t="str">
        <f>IF('[1]p36'!$A$15&lt;&gt;0,'[1]p36'!$A$15,"")</f>
        <v>Mestre</v>
      </c>
      <c r="H45" s="17" t="str">
        <f>IF('[1]p36'!$B$15&lt;&gt;0,'[1]p36'!$B$15,"")</f>
        <v>Assistente</v>
      </c>
      <c r="I45" s="18" t="str">
        <f>IF('[1]p36'!$C$15&lt;&gt;0,'[1]p36'!$C$15,"")</f>
        <v>I</v>
      </c>
      <c r="J45" s="53">
        <f>IF('[1]p36'!$F$15&lt;&gt;0,'[1]p36'!$F$15,"")</f>
        <v>40</v>
      </c>
      <c r="K45" s="50" t="str">
        <f>IF('[1]p36'!$G$15&lt;&gt;0,'[1]p36'!$G$15,"")</f>
        <v>TP</v>
      </c>
      <c r="L45" s="510" t="str">
        <f>T('[1]p36'!$H$15:$J$15)</f>
        <v>Docente Substituto</v>
      </c>
      <c r="M45" s="511"/>
      <c r="N45" s="512"/>
      <c r="O45" s="19">
        <f>IF('[1]p36'!$D$15&lt;&gt;0,'[1]p36'!$D$15,"")</f>
        <v>39324</v>
      </c>
      <c r="P45" s="18" t="str">
        <f>IF('[1]p36'!$E$15&lt;&gt;0,'[1]p36'!$E$15,"")</f>
        <v>Concur.</v>
      </c>
      <c r="Q45" s="19">
        <f>IF('[1]p36'!$K$15&lt;&gt;0,'[1]p36'!$K$15,"")</f>
      </c>
      <c r="R45" s="49">
        <f>IF('[1]p36'!$L$15&lt;&gt;0,'[1]p36'!$L$15,"")</f>
      </c>
      <c r="S45" s="21" t="str">
        <f>IF('[1]p36'!$L$13&lt;&gt;0,'[1]p36'!$L$13,"")</f>
        <v>Ativa</v>
      </c>
    </row>
    <row r="46" spans="1:19" s="20" customFormat="1" ht="12.75">
      <c r="A46" s="21">
        <f>IF('[1]p37'!$C$13&gt;0,38,"")</f>
        <v>38</v>
      </c>
      <c r="B46" s="507" t="str">
        <f>T('[1]p37'!$C$13:$G$13)</f>
        <v>Fernanda Clara de França Silva</v>
      </c>
      <c r="C46" s="508" t="s">
        <v>193</v>
      </c>
      <c r="D46" s="508" t="s">
        <v>193</v>
      </c>
      <c r="E46" s="509" t="s">
        <v>193</v>
      </c>
      <c r="F46" s="21" t="str">
        <f>IF('[1]p37'!$J$13&gt;0,'[1]p37'!$J$13,"")</f>
        <v>1614847-7</v>
      </c>
      <c r="G46" s="17" t="str">
        <f>IF('[1]p37'!$A$15&lt;&gt;0,'[1]p37'!$A$15,"")</f>
        <v>Mestre</v>
      </c>
      <c r="H46" s="17" t="str">
        <f>IF('[1]p37'!$B$15&lt;&gt;0,'[1]p37'!$B$15,"")</f>
        <v>Assistente</v>
      </c>
      <c r="I46" s="18" t="str">
        <f>IF('[1]p37'!$C$15&lt;&gt;0,'[1]p37'!$C$15,"")</f>
        <v>I</v>
      </c>
      <c r="J46" s="53">
        <f>IF('[1]p37'!$F$15&lt;&gt;0,'[1]p37'!$F$15,"")</f>
        <v>40</v>
      </c>
      <c r="K46" s="50" t="str">
        <f>IF('[1]p37'!$G$15&lt;&gt;0,'[1]p37'!$G$15,"")</f>
        <v>TP</v>
      </c>
      <c r="L46" s="510" t="str">
        <f>T('[1]p37'!$H$15:$J$15)</f>
        <v>Docente Substituto</v>
      </c>
      <c r="M46" s="511"/>
      <c r="N46" s="512"/>
      <c r="O46" s="19">
        <f>IF('[1]p37'!$D$15&lt;&gt;0,'[1]p37'!$D$15,"")</f>
        <v>39663</v>
      </c>
      <c r="P46" s="18" t="str">
        <f>IF('[1]p37'!$E$15&lt;&gt;0,'[1]p37'!$E$15,"")</f>
        <v>Concur.</v>
      </c>
      <c r="Q46" s="19">
        <f>IF('[1]p37'!$K$15&lt;&gt;0,'[1]p37'!$K$15,"")</f>
        <v>39872</v>
      </c>
      <c r="R46" s="49" t="str">
        <f>IF('[1]p37'!$L$15&lt;&gt;0,'[1]p37'!$L$15,"")</f>
        <v>Demissão</v>
      </c>
      <c r="S46" s="21" t="str">
        <f>IF('[1]p37'!$L$13&lt;&gt;0,'[1]p37'!$L$13,"")</f>
        <v>Ativa</v>
      </c>
    </row>
    <row r="47" spans="1:19" s="20" customFormat="1" ht="12.75">
      <c r="A47" s="21">
        <f>IF('[1]p38'!$C$13&gt;0,39,"")</f>
        <v>39</v>
      </c>
      <c r="B47" s="507" t="str">
        <f>T('[1]p38'!$C$13:$G$13)</f>
        <v>Grayci Mary Gonçalves Leal</v>
      </c>
      <c r="C47" s="508" t="s">
        <v>196</v>
      </c>
      <c r="D47" s="508" t="s">
        <v>196</v>
      </c>
      <c r="E47" s="509" t="s">
        <v>196</v>
      </c>
      <c r="F47" s="21" t="str">
        <f>IF('[1]p38'!$J$13&gt;0,'[1]p38'!$J$13,"")</f>
        <v>1637828</v>
      </c>
      <c r="G47" s="17" t="str">
        <f>IF('[1]p38'!$A$15&lt;&gt;0,'[1]p38'!$A$15,"")</f>
        <v>Mestre</v>
      </c>
      <c r="H47" s="17" t="str">
        <f>IF('[1]p38'!$B$15&lt;&gt;0,'[1]p38'!$B$15,"")</f>
        <v>Assistente</v>
      </c>
      <c r="I47" s="18" t="str">
        <f>IF('[1]p38'!$C$15&lt;&gt;0,'[1]p38'!$C$15,"")</f>
        <v>I</v>
      </c>
      <c r="J47" s="53">
        <f>IF('[1]p38'!$F$15&lt;&gt;0,'[1]p38'!$F$15,"")</f>
        <v>40</v>
      </c>
      <c r="K47" s="50" t="str">
        <f>IF('[1]p38'!$G$15&lt;&gt;0,'[1]p38'!$G$15,"")</f>
        <v>TP</v>
      </c>
      <c r="L47" s="510" t="str">
        <f>T('[1]p38'!$H$15:$J$15)</f>
        <v>Docente Substituto</v>
      </c>
      <c r="M47" s="511"/>
      <c r="N47" s="512"/>
      <c r="O47" s="19">
        <f>IF('[1]p38'!$D$15&lt;&gt;0,'[1]p38'!$D$15,"")</f>
        <v>39631</v>
      </c>
      <c r="P47" s="18" t="str">
        <f>IF('[1]p38'!$E$15&lt;&gt;0,'[1]p38'!$E$15,"")</f>
        <v>Concur.</v>
      </c>
      <c r="Q47" s="19">
        <f>IF('[1]p38'!$K$15&lt;&gt;0,'[1]p38'!$K$15,"")</f>
      </c>
      <c r="R47" s="49">
        <f>IF('[1]p38'!$L$15&lt;&gt;0,'[1]p38'!$L$15,"")</f>
      </c>
      <c r="S47" s="21" t="str">
        <f>IF('[1]p38'!$L$13&lt;&gt;0,'[1]p38'!$L$13,"")</f>
        <v>Ativa</v>
      </c>
    </row>
    <row r="48" spans="1:19" s="20" customFormat="1" ht="12.75">
      <c r="A48" s="21">
        <f>IF('[1]p39'!$C$13&gt;0,40,"")</f>
        <v>40</v>
      </c>
      <c r="B48" s="507" t="str">
        <f>T('[1]p39'!$C$13:$G$13)</f>
        <v>Hugo Bezerra Borba de Araújo</v>
      </c>
      <c r="C48" s="508" t="s">
        <v>201</v>
      </c>
      <c r="D48" s="508" t="s">
        <v>201</v>
      </c>
      <c r="E48" s="509" t="s">
        <v>201</v>
      </c>
      <c r="F48" s="21" t="str">
        <f>IF('[1]p39'!$J$13&gt;0,'[1]p39'!$J$13,"")</f>
        <v>7333022-0</v>
      </c>
      <c r="G48" s="17" t="str">
        <f>IF('[1]p39'!$A$15&lt;&gt;0,'[1]p39'!$A$15,"")</f>
        <v>Mestre</v>
      </c>
      <c r="H48" s="17" t="str">
        <f>IF('[1]p39'!$B$15&lt;&gt;0,'[1]p39'!$B$15,"")</f>
        <v>Assistente</v>
      </c>
      <c r="I48" s="18" t="str">
        <f>IF('[1]p39'!$C$15&lt;&gt;0,'[1]p39'!$C$15,"")</f>
        <v>I</v>
      </c>
      <c r="J48" s="53">
        <f>IF('[1]p39'!$F$15&lt;&gt;0,'[1]p39'!$F$15,"")</f>
        <v>40</v>
      </c>
      <c r="K48" s="50" t="str">
        <f>IF('[1]p39'!$G$15&lt;&gt;0,'[1]p39'!$G$15,"")</f>
        <v>TP</v>
      </c>
      <c r="L48" s="510" t="str">
        <f>T('[1]p39'!$H$15:$J$15)</f>
        <v>Docente Substituto</v>
      </c>
      <c r="M48" s="511"/>
      <c r="N48" s="512"/>
      <c r="O48" s="19">
        <f>IF('[1]p39'!$D$15&lt;&gt;0,'[1]p39'!$D$15,"")</f>
        <v>39631</v>
      </c>
      <c r="P48" s="18" t="str">
        <f>IF('[1]p39'!$E$15&lt;&gt;0,'[1]p39'!$E$15,"")</f>
        <v>Concur.</v>
      </c>
      <c r="Q48" s="19">
        <f>IF('[1]p39'!$K$15&lt;&gt;0,'[1]p39'!$K$15,"")</f>
      </c>
      <c r="R48" s="49">
        <f>IF('[1]p39'!$L$15&lt;&gt;0,'[1]p39'!$L$15,"")</f>
      </c>
      <c r="S48" s="21" t="str">
        <f>IF('[1]p39'!$L$13&lt;&gt;0,'[1]p39'!$L$13,"")</f>
        <v>Ativa</v>
      </c>
    </row>
    <row r="49" spans="1:19" s="20" customFormat="1" ht="12.75">
      <c r="A49" s="21">
        <f>IF('[1]p43'!$C$13&gt;0,41,"")</f>
        <v>41</v>
      </c>
      <c r="B49" s="507" t="str">
        <f>T('[1]p43'!$C$13:$G$13)</f>
        <v>Ivaldo Maciel de Brito</v>
      </c>
      <c r="C49" s="508" t="s">
        <v>193</v>
      </c>
      <c r="D49" s="508" t="s">
        <v>193</v>
      </c>
      <c r="E49" s="509" t="s">
        <v>193</v>
      </c>
      <c r="F49" s="21" t="str">
        <f>IF('[1]p43'!$J$13&gt;0,'[1]p43'!$J$13,"")</f>
        <v>8334047</v>
      </c>
      <c r="G49" s="17" t="str">
        <f>IF('[1]p43'!$A$15&lt;&gt;0,'[1]p43'!$A$15,"")</f>
        <v>Graduado</v>
      </c>
      <c r="H49" s="17" t="str">
        <f>IF('[1]p43'!$B$15&lt;&gt;0,'[1]p43'!$B$15,"")</f>
        <v>Auxiliar</v>
      </c>
      <c r="I49" s="18" t="str">
        <f>IF('[1]p43'!$C$15&lt;&gt;0,'[1]p43'!$C$15,"")</f>
        <v>I</v>
      </c>
      <c r="J49" s="53">
        <f>IF('[1]p43'!$F$15&lt;&gt;0,'[1]p43'!$F$15,"")</f>
        <v>40</v>
      </c>
      <c r="K49" s="50" t="str">
        <f>IF('[1]p43'!$G$15&lt;&gt;0,'[1]p40'!$G$15,"")</f>
        <v>TP</v>
      </c>
      <c r="L49" s="510" t="str">
        <f>T('[1]p43'!$H$15:$J$15)</f>
        <v>Docente Substituto</v>
      </c>
      <c r="M49" s="511"/>
      <c r="N49" s="512"/>
      <c r="O49" s="19">
        <f>IF('[1]p43'!$D$15&lt;&gt;0,'[1]p43'!$D$15,"")</f>
        <v>39636</v>
      </c>
      <c r="P49" s="18" t="str">
        <f>IF('[1]p43'!$E$15&lt;&gt;0,'[1]p43'!$E$15,"")</f>
        <v>Concur.</v>
      </c>
      <c r="Q49" s="19">
        <f>IF('[1]p43'!$K$15&lt;&gt;0,'[1]p43'!$K$15,"")</f>
      </c>
      <c r="R49" s="49">
        <f>IF('[1]p43'!$L$15&lt;&gt;0,'[1]p43'!$L$15,"")</f>
      </c>
      <c r="S49" s="21" t="str">
        <f>IF('[1]p43'!$L$13&lt;&gt;0,'[1]p43'!$L$13,"")</f>
        <v>Ativa</v>
      </c>
    </row>
    <row r="50" spans="1:19" s="20" customFormat="1" ht="12.75">
      <c r="A50" s="21">
        <f>IF('[1]p40'!$C$13&gt;0,42,"")</f>
        <v>42</v>
      </c>
      <c r="B50" s="507" t="str">
        <f>T('[1]p40'!$C$13:$G$13)</f>
        <v>Juliana Paula Correia</v>
      </c>
      <c r="C50" s="508" t="s">
        <v>193</v>
      </c>
      <c r="D50" s="508" t="s">
        <v>193</v>
      </c>
      <c r="E50" s="509" t="s">
        <v>193</v>
      </c>
      <c r="F50" s="21">
        <f>IF('[1]p40'!$J$13&gt;0,'[1]p40'!$J$13,"")</f>
      </c>
      <c r="G50" s="17" t="str">
        <f>IF('[1]p40'!$A$15&lt;&gt;0,'[1]p40'!$A$15,"")</f>
        <v>Graduado</v>
      </c>
      <c r="H50" s="17" t="str">
        <f>IF('[1]p40'!$B$15&lt;&gt;0,'[1]p40'!$B$15,"")</f>
        <v>Auxiliar</v>
      </c>
      <c r="I50" s="18" t="str">
        <f>IF('[1]p40'!$C$15&lt;&gt;0,'[1]p40'!$C$15,"")</f>
        <v>I</v>
      </c>
      <c r="J50" s="53">
        <f>IF('[1]p40'!$F$15&lt;&gt;0,'[1]p40'!$F$15,"")</f>
        <v>40</v>
      </c>
      <c r="K50" s="50" t="str">
        <f>IF('[1]p40'!$G$15&lt;&gt;0,'[1]p40'!$G$15,"")</f>
        <v>TP</v>
      </c>
      <c r="L50" s="510" t="str">
        <f>T('[1]p40'!$H$15:$J$15)</f>
        <v>Docente Substituto</v>
      </c>
      <c r="M50" s="511"/>
      <c r="N50" s="512"/>
      <c r="O50" s="19">
        <f>IF('[1]p40'!$D$15&lt;&gt;0,'[1]p40'!$D$15,"")</f>
        <v>39638</v>
      </c>
      <c r="P50" s="18" t="str">
        <f>IF('[1]p40'!$E$15&lt;&gt;0,'[1]p40'!$E$15,"")</f>
        <v>Concur.</v>
      </c>
      <c r="Q50" s="19">
        <f>IF('[1]p40'!$K$15&lt;&gt;0,'[1]p40'!$K$15,"")</f>
        <v>39872</v>
      </c>
      <c r="R50" s="49" t="str">
        <f>IF('[1]p40'!$L$15&lt;&gt;0,'[1]p40'!$L$15,"")</f>
        <v>Demissão</v>
      </c>
      <c r="S50" s="21" t="str">
        <f>IF('[1]p40'!$L$13&lt;&gt;0,'[1]p40'!$L$13,"")</f>
        <v>Ativa</v>
      </c>
    </row>
    <row r="51" spans="1:17" s="9" customFormat="1" ht="12.75">
      <c r="A51"/>
      <c r="B51"/>
      <c r="C51"/>
      <c r="D51"/>
      <c r="E51"/>
      <c r="F51"/>
      <c r="G51"/>
      <c r="H51" s="10"/>
      <c r="I51"/>
      <c r="J51"/>
      <c r="K51"/>
      <c r="L51"/>
      <c r="M51"/>
      <c r="N51"/>
      <c r="O51"/>
      <c r="P51"/>
      <c r="Q51"/>
    </row>
    <row r="52" spans="1:17" s="9" customFormat="1" ht="12.75">
      <c r="A52"/>
      <c r="B52"/>
      <c r="C52"/>
      <c r="D52"/>
      <c r="E52"/>
      <c r="F52"/>
      <c r="G52"/>
      <c r="H52" s="10"/>
      <c r="I52"/>
      <c r="J52"/>
      <c r="K52"/>
      <c r="L52"/>
      <c r="M52"/>
      <c r="N52"/>
      <c r="O52"/>
      <c r="P52"/>
      <c r="Q52"/>
    </row>
    <row r="53" spans="1:17" s="9" customFormat="1" ht="12.75">
      <c r="A53"/>
      <c r="B53"/>
      <c r="C53"/>
      <c r="D53"/>
      <c r="E53"/>
      <c r="F53"/>
      <c r="G53"/>
      <c r="H53" s="10"/>
      <c r="I53"/>
      <c r="J53"/>
      <c r="K53"/>
      <c r="L53"/>
      <c r="M53"/>
      <c r="N53"/>
      <c r="O53"/>
      <c r="P53"/>
      <c r="Q53"/>
    </row>
    <row r="54" spans="1:17" s="9" customFormat="1" ht="12.75">
      <c r="A54"/>
      <c r="B54"/>
      <c r="C54"/>
      <c r="D54"/>
      <c r="E54"/>
      <c r="F54"/>
      <c r="G54"/>
      <c r="H54" s="10"/>
      <c r="I54"/>
      <c r="J54"/>
      <c r="K54"/>
      <c r="L54"/>
      <c r="M54"/>
      <c r="N54"/>
      <c r="O54"/>
      <c r="P54"/>
      <c r="Q54"/>
    </row>
    <row r="55" spans="1:17" s="9" customFormat="1" ht="12.75">
      <c r="A55"/>
      <c r="B55"/>
      <c r="C55"/>
      <c r="D55"/>
      <c r="E55"/>
      <c r="F55"/>
      <c r="G55"/>
      <c r="H55" s="10"/>
      <c r="I55"/>
      <c r="J55"/>
      <c r="K55"/>
      <c r="L55"/>
      <c r="M55"/>
      <c r="N55"/>
      <c r="O55"/>
      <c r="P55"/>
      <c r="Q55"/>
    </row>
    <row r="56" spans="1:17" s="9" customFormat="1" ht="12.75">
      <c r="A56"/>
      <c r="B56"/>
      <c r="C56"/>
      <c r="D56"/>
      <c r="E56"/>
      <c r="F56"/>
      <c r="G56"/>
      <c r="H56" s="10"/>
      <c r="I56"/>
      <c r="J56"/>
      <c r="K56"/>
      <c r="L56"/>
      <c r="M56"/>
      <c r="N56"/>
      <c r="O56"/>
      <c r="P56"/>
      <c r="Q56"/>
    </row>
    <row r="57" spans="1:17" s="9" customFormat="1" ht="12.75">
      <c r="A57"/>
      <c r="B57"/>
      <c r="C57"/>
      <c r="D57"/>
      <c r="E57"/>
      <c r="F57"/>
      <c r="G57"/>
      <c r="H57" s="10"/>
      <c r="I57"/>
      <c r="J57"/>
      <c r="K57"/>
      <c r="L57"/>
      <c r="M57"/>
      <c r="N57"/>
      <c r="O57"/>
      <c r="P57"/>
      <c r="Q57"/>
    </row>
    <row r="58" spans="1:17" s="9" customFormat="1" ht="12.75">
      <c r="A58"/>
      <c r="B58"/>
      <c r="C58"/>
      <c r="D58"/>
      <c r="E58"/>
      <c r="F58"/>
      <c r="G58"/>
      <c r="H58" s="10"/>
      <c r="I58"/>
      <c r="J58"/>
      <c r="K58"/>
      <c r="L58"/>
      <c r="M58"/>
      <c r="N58"/>
      <c r="O58"/>
      <c r="P58"/>
      <c r="Q58"/>
    </row>
    <row r="59" spans="1:17" s="9" customFormat="1" ht="12.75">
      <c r="A59"/>
      <c r="B59"/>
      <c r="C59"/>
      <c r="D59"/>
      <c r="E59"/>
      <c r="F59"/>
      <c r="G59"/>
      <c r="H59" s="10"/>
      <c r="I59"/>
      <c r="J59"/>
      <c r="K59"/>
      <c r="L59"/>
      <c r="M59"/>
      <c r="N59"/>
      <c r="O59"/>
      <c r="P59"/>
      <c r="Q59"/>
    </row>
    <row r="60" spans="1:17" s="9" customFormat="1" ht="12.75">
      <c r="A60"/>
      <c r="B60"/>
      <c r="C60"/>
      <c r="D60"/>
      <c r="E60"/>
      <c r="F60"/>
      <c r="G60"/>
      <c r="H60" s="10"/>
      <c r="I60"/>
      <c r="J60"/>
      <c r="K60"/>
      <c r="L60"/>
      <c r="M60"/>
      <c r="N60"/>
      <c r="O60"/>
      <c r="P60"/>
      <c r="Q60"/>
    </row>
    <row r="61" spans="1:17" s="9" customFormat="1" ht="12.75">
      <c r="A61"/>
      <c r="B61"/>
      <c r="C61"/>
      <c r="D61"/>
      <c r="E61"/>
      <c r="F61"/>
      <c r="G61"/>
      <c r="H61" s="10"/>
      <c r="I61"/>
      <c r="J61"/>
      <c r="K61"/>
      <c r="L61"/>
      <c r="M61"/>
      <c r="N61"/>
      <c r="O61"/>
      <c r="P61"/>
      <c r="Q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  <row r="618" ht="12.75">
      <c r="H618"/>
    </row>
    <row r="619" ht="12.75">
      <c r="H619"/>
    </row>
    <row r="620" ht="12.75">
      <c r="H620"/>
    </row>
    <row r="621" ht="12.75">
      <c r="H621"/>
    </row>
    <row r="622" ht="12.75">
      <c r="H622"/>
    </row>
    <row r="623" ht="12.75">
      <c r="H623"/>
    </row>
    <row r="624" ht="12.75">
      <c r="H624"/>
    </row>
    <row r="625" ht="12.75">
      <c r="H625"/>
    </row>
    <row r="626" ht="12.75">
      <c r="H626"/>
    </row>
    <row r="627" ht="12.75">
      <c r="H627"/>
    </row>
    <row r="628" ht="12.75">
      <c r="H628"/>
    </row>
    <row r="629" ht="12.75">
      <c r="H629"/>
    </row>
    <row r="630" ht="12.75">
      <c r="H630"/>
    </row>
    <row r="631" ht="12.75">
      <c r="H631"/>
    </row>
    <row r="632" ht="12.75">
      <c r="H632"/>
    </row>
    <row r="633" ht="12.75">
      <c r="H633"/>
    </row>
    <row r="634" ht="12.75">
      <c r="H634"/>
    </row>
    <row r="635" ht="12.75">
      <c r="H635"/>
    </row>
    <row r="636" ht="12.75">
      <c r="H636"/>
    </row>
    <row r="637" ht="12.75">
      <c r="H637"/>
    </row>
    <row r="638" ht="12.75">
      <c r="H638"/>
    </row>
    <row r="639" ht="12.75">
      <c r="H639"/>
    </row>
    <row r="640" ht="12.75">
      <c r="H640"/>
    </row>
    <row r="641" ht="12.75">
      <c r="H641"/>
    </row>
    <row r="642" ht="12.75">
      <c r="H642"/>
    </row>
    <row r="643" ht="12.75">
      <c r="H643"/>
    </row>
    <row r="644" ht="12.75">
      <c r="H644"/>
    </row>
    <row r="645" ht="12.75">
      <c r="H645"/>
    </row>
    <row r="646" ht="12.75">
      <c r="H646"/>
    </row>
    <row r="647" ht="12.75">
      <c r="H647"/>
    </row>
    <row r="648" ht="12.75">
      <c r="H648"/>
    </row>
    <row r="649" ht="12.75">
      <c r="H649"/>
    </row>
    <row r="650" ht="12.75">
      <c r="H650"/>
    </row>
    <row r="651" ht="12.75">
      <c r="H651"/>
    </row>
    <row r="652" ht="12.75">
      <c r="H652"/>
    </row>
    <row r="653" ht="12.75">
      <c r="H653"/>
    </row>
    <row r="654" ht="12.75">
      <c r="H654"/>
    </row>
    <row r="655" ht="12.75">
      <c r="H655"/>
    </row>
    <row r="656" ht="12.75">
      <c r="H656"/>
    </row>
    <row r="657" ht="12.75">
      <c r="H657"/>
    </row>
    <row r="658" ht="12.75">
      <c r="H658"/>
    </row>
    <row r="659" ht="12.75">
      <c r="H659"/>
    </row>
    <row r="660" ht="12.75">
      <c r="H660"/>
    </row>
    <row r="661" ht="12.75">
      <c r="H661"/>
    </row>
    <row r="662" ht="12.75">
      <c r="H662"/>
    </row>
    <row r="663" ht="12.75">
      <c r="H663"/>
    </row>
    <row r="664" ht="12.75">
      <c r="H664"/>
    </row>
    <row r="665" ht="12.75">
      <c r="H665"/>
    </row>
    <row r="666" ht="12.75">
      <c r="H666"/>
    </row>
    <row r="667" ht="12.75">
      <c r="H667"/>
    </row>
    <row r="668" ht="12.75">
      <c r="H668"/>
    </row>
    <row r="669" ht="12.75">
      <c r="H669"/>
    </row>
    <row r="670" ht="12.75">
      <c r="H670"/>
    </row>
    <row r="671" ht="12.75">
      <c r="H671"/>
    </row>
    <row r="672" ht="12.75">
      <c r="H672"/>
    </row>
    <row r="673" ht="12.75">
      <c r="H673"/>
    </row>
    <row r="674" ht="12.75">
      <c r="H674"/>
    </row>
    <row r="675" ht="12.75">
      <c r="H675"/>
    </row>
    <row r="676" ht="12.75">
      <c r="H676"/>
    </row>
    <row r="677" ht="12.75">
      <c r="H677"/>
    </row>
    <row r="678" ht="12.75">
      <c r="H678"/>
    </row>
    <row r="679" ht="12.75">
      <c r="H679"/>
    </row>
    <row r="680" ht="12.75">
      <c r="H680"/>
    </row>
    <row r="681" ht="12.75">
      <c r="H681"/>
    </row>
    <row r="682" ht="12.75">
      <c r="H682"/>
    </row>
    <row r="683" ht="12.75">
      <c r="H683"/>
    </row>
    <row r="684" ht="12.75">
      <c r="H684"/>
    </row>
    <row r="685" ht="12.75">
      <c r="H685"/>
    </row>
    <row r="686" ht="12.75">
      <c r="H686"/>
    </row>
    <row r="687" ht="12.75">
      <c r="H687"/>
    </row>
    <row r="688" ht="12.75">
      <c r="H688"/>
    </row>
    <row r="689" ht="12.75">
      <c r="H689"/>
    </row>
    <row r="690" ht="12.75">
      <c r="H690"/>
    </row>
    <row r="691" ht="12.75">
      <c r="H691"/>
    </row>
    <row r="692" ht="12.75">
      <c r="H692"/>
    </row>
    <row r="693" ht="12.75">
      <c r="H693"/>
    </row>
    <row r="694" ht="12.75">
      <c r="H694"/>
    </row>
    <row r="695" ht="12.75">
      <c r="H695"/>
    </row>
    <row r="696" ht="12.75">
      <c r="H696"/>
    </row>
    <row r="697" ht="12.75">
      <c r="H697"/>
    </row>
    <row r="698" ht="12.75">
      <c r="H698"/>
    </row>
    <row r="699" ht="12.75">
      <c r="H699"/>
    </row>
    <row r="700" ht="12.75">
      <c r="H700"/>
    </row>
    <row r="701" ht="12.75">
      <c r="H701"/>
    </row>
    <row r="702" ht="12.75">
      <c r="H702"/>
    </row>
    <row r="703" ht="12.75">
      <c r="H703"/>
    </row>
    <row r="704" ht="12.75">
      <c r="H704"/>
    </row>
    <row r="705" ht="12.75">
      <c r="H705"/>
    </row>
    <row r="706" ht="12.75">
      <c r="H706"/>
    </row>
    <row r="707" ht="12.75">
      <c r="H707"/>
    </row>
    <row r="708" ht="12.75">
      <c r="H708"/>
    </row>
    <row r="709" ht="12.75">
      <c r="H709"/>
    </row>
    <row r="710" ht="12.75">
      <c r="H710"/>
    </row>
    <row r="711" ht="12.75">
      <c r="H711"/>
    </row>
    <row r="712" ht="12.75">
      <c r="H712"/>
    </row>
    <row r="713" ht="12.75">
      <c r="H713"/>
    </row>
    <row r="714" ht="12.75">
      <c r="H714"/>
    </row>
    <row r="715" ht="12.75">
      <c r="H715"/>
    </row>
    <row r="716" ht="12.75">
      <c r="H716"/>
    </row>
    <row r="717" ht="12.75">
      <c r="H717"/>
    </row>
    <row r="718" ht="12.75">
      <c r="H718"/>
    </row>
    <row r="719" ht="12.75">
      <c r="H719"/>
    </row>
    <row r="720" ht="12.75">
      <c r="H720"/>
    </row>
    <row r="721" ht="12.75">
      <c r="H721"/>
    </row>
    <row r="722" ht="12.75">
      <c r="H722"/>
    </row>
    <row r="723" ht="12.75">
      <c r="H723"/>
    </row>
    <row r="724" ht="12.75">
      <c r="H724"/>
    </row>
    <row r="725" ht="12.75">
      <c r="H725"/>
    </row>
    <row r="726" ht="12.75">
      <c r="H726"/>
    </row>
    <row r="727" ht="12.75">
      <c r="H727"/>
    </row>
    <row r="728" ht="12.75">
      <c r="H728"/>
    </row>
    <row r="729" ht="12.75">
      <c r="H729"/>
    </row>
    <row r="730" ht="12.75">
      <c r="H730"/>
    </row>
    <row r="731" ht="12.75">
      <c r="H731"/>
    </row>
    <row r="732" ht="12.75">
      <c r="H732"/>
    </row>
    <row r="733" ht="12.75">
      <c r="H733"/>
    </row>
    <row r="734" ht="12.75">
      <c r="H734"/>
    </row>
    <row r="735" ht="12.75">
      <c r="H735"/>
    </row>
    <row r="736" ht="12.75">
      <c r="H736"/>
    </row>
    <row r="737" ht="12.75">
      <c r="H737"/>
    </row>
    <row r="738" ht="12.75">
      <c r="H738"/>
    </row>
    <row r="739" ht="12.75">
      <c r="H739"/>
    </row>
    <row r="740" ht="12.75">
      <c r="H740"/>
    </row>
    <row r="741" ht="12.75">
      <c r="H741"/>
    </row>
    <row r="742" ht="12.75">
      <c r="H742"/>
    </row>
    <row r="743" ht="12.75">
      <c r="H743"/>
    </row>
    <row r="744" ht="12.75">
      <c r="H744"/>
    </row>
    <row r="745" ht="12.75">
      <c r="H745"/>
    </row>
    <row r="746" ht="12.75">
      <c r="H746"/>
    </row>
    <row r="747" ht="12.75">
      <c r="H747"/>
    </row>
    <row r="748" ht="12.75">
      <c r="H748"/>
    </row>
    <row r="749" ht="12.75">
      <c r="H749"/>
    </row>
    <row r="750" ht="12.75">
      <c r="H750"/>
    </row>
    <row r="751" ht="12.75">
      <c r="H751"/>
    </row>
    <row r="752" ht="12.75">
      <c r="H752"/>
    </row>
    <row r="753" ht="12.75">
      <c r="H753"/>
    </row>
    <row r="754" ht="12.75">
      <c r="H754"/>
    </row>
    <row r="755" ht="12.75">
      <c r="H755"/>
    </row>
    <row r="756" ht="12.75">
      <c r="H756"/>
    </row>
    <row r="757" ht="12.75">
      <c r="H757"/>
    </row>
    <row r="758" ht="12.75">
      <c r="H758"/>
    </row>
    <row r="759" ht="12.75">
      <c r="H759"/>
    </row>
    <row r="760" ht="12.75">
      <c r="H760"/>
    </row>
    <row r="761" ht="12.75">
      <c r="H761"/>
    </row>
    <row r="762" ht="12.75">
      <c r="H762"/>
    </row>
    <row r="763" ht="12.75">
      <c r="H763"/>
    </row>
    <row r="764" ht="12.75">
      <c r="H764"/>
    </row>
    <row r="765" ht="12.75">
      <c r="H765"/>
    </row>
    <row r="766" ht="12.75">
      <c r="H766"/>
    </row>
    <row r="767" ht="12.75">
      <c r="H767"/>
    </row>
    <row r="768" ht="12.75">
      <c r="H768"/>
    </row>
    <row r="769" ht="12.75">
      <c r="H769"/>
    </row>
    <row r="770" ht="12.75">
      <c r="H770"/>
    </row>
    <row r="771" ht="12.75">
      <c r="H771"/>
    </row>
    <row r="772" ht="12.75">
      <c r="H772"/>
    </row>
    <row r="773" ht="12.75">
      <c r="H773"/>
    </row>
    <row r="774" ht="12.75">
      <c r="H774"/>
    </row>
    <row r="775" ht="12.75">
      <c r="H775"/>
    </row>
    <row r="776" ht="12.75">
      <c r="H776"/>
    </row>
    <row r="777" ht="12.75">
      <c r="H777"/>
    </row>
    <row r="778" ht="12.75">
      <c r="H778"/>
    </row>
    <row r="779" ht="12.75">
      <c r="H779"/>
    </row>
    <row r="780" ht="12.75">
      <c r="H780"/>
    </row>
    <row r="781" ht="12.75">
      <c r="H781"/>
    </row>
    <row r="782" ht="12.75">
      <c r="H782"/>
    </row>
    <row r="783" ht="12.75">
      <c r="H783"/>
    </row>
    <row r="784" ht="12.75">
      <c r="H784"/>
    </row>
    <row r="785" ht="12.75">
      <c r="H785"/>
    </row>
    <row r="786" ht="12.75">
      <c r="H786"/>
    </row>
    <row r="787" ht="12.75">
      <c r="H787"/>
    </row>
    <row r="788" ht="12.75">
      <c r="H788"/>
    </row>
    <row r="789" ht="12.75">
      <c r="H789"/>
    </row>
    <row r="790" ht="12.75">
      <c r="H790"/>
    </row>
    <row r="791" ht="12.75">
      <c r="H791"/>
    </row>
    <row r="792" ht="12.75">
      <c r="H792"/>
    </row>
    <row r="793" ht="12.75">
      <c r="H793"/>
    </row>
    <row r="794" ht="12.75">
      <c r="H794"/>
    </row>
    <row r="795" ht="12.75">
      <c r="H795"/>
    </row>
    <row r="796" ht="12.75">
      <c r="H796"/>
    </row>
    <row r="797" ht="12.75">
      <c r="H797"/>
    </row>
    <row r="798" ht="12.75">
      <c r="H798"/>
    </row>
    <row r="799" ht="12.75">
      <c r="H799"/>
    </row>
    <row r="800" ht="12.75">
      <c r="H800"/>
    </row>
    <row r="801" ht="12.75">
      <c r="H801"/>
    </row>
    <row r="802" ht="12.75">
      <c r="H802"/>
    </row>
    <row r="803" ht="12.75">
      <c r="H803"/>
    </row>
    <row r="804" ht="12.75">
      <c r="H804"/>
    </row>
    <row r="805" ht="12.75">
      <c r="H805"/>
    </row>
    <row r="806" ht="12.75">
      <c r="H806"/>
    </row>
    <row r="807" ht="12.75">
      <c r="H807"/>
    </row>
    <row r="808" ht="12.75">
      <c r="H808"/>
    </row>
    <row r="809" ht="12.75">
      <c r="H809"/>
    </row>
    <row r="810" ht="12.75">
      <c r="H810"/>
    </row>
    <row r="811" ht="12.75">
      <c r="H811"/>
    </row>
    <row r="812" ht="12.75">
      <c r="H812"/>
    </row>
    <row r="813" ht="12.75">
      <c r="H813"/>
    </row>
    <row r="814" ht="12.75">
      <c r="H814"/>
    </row>
    <row r="815" ht="12.75">
      <c r="H815"/>
    </row>
    <row r="816" ht="12.75">
      <c r="H816"/>
    </row>
    <row r="817" ht="12.75">
      <c r="H817"/>
    </row>
    <row r="818" ht="12.75">
      <c r="H818"/>
    </row>
    <row r="819" ht="12.75">
      <c r="H819"/>
    </row>
    <row r="820" ht="12.75">
      <c r="H820"/>
    </row>
    <row r="821" ht="12.75">
      <c r="H821"/>
    </row>
    <row r="822" ht="12.75">
      <c r="H822"/>
    </row>
    <row r="823" ht="12.75">
      <c r="H823"/>
    </row>
    <row r="824" ht="12.75">
      <c r="H824"/>
    </row>
    <row r="825" ht="12.75">
      <c r="H825"/>
    </row>
    <row r="826" ht="12.75">
      <c r="H826"/>
    </row>
    <row r="827" ht="12.75">
      <c r="H827"/>
    </row>
    <row r="828" ht="12.75">
      <c r="H828"/>
    </row>
    <row r="829" ht="12.75">
      <c r="H829"/>
    </row>
    <row r="830" ht="12.75">
      <c r="H830"/>
    </row>
    <row r="831" ht="12.75">
      <c r="H831"/>
    </row>
    <row r="832" ht="12.75">
      <c r="H832"/>
    </row>
    <row r="833" ht="12.75">
      <c r="H833"/>
    </row>
    <row r="834" ht="12.75">
      <c r="H834"/>
    </row>
    <row r="835" ht="12.75">
      <c r="H835"/>
    </row>
    <row r="836" ht="12.75">
      <c r="H836"/>
    </row>
    <row r="837" ht="12.75">
      <c r="H837"/>
    </row>
    <row r="838" ht="12.75">
      <c r="H838"/>
    </row>
    <row r="839" ht="12.75">
      <c r="H839"/>
    </row>
    <row r="840" ht="12.75">
      <c r="H840"/>
    </row>
    <row r="841" ht="12.75">
      <c r="H841"/>
    </row>
    <row r="842" ht="12.75">
      <c r="H842"/>
    </row>
    <row r="843" ht="12.75">
      <c r="H843"/>
    </row>
    <row r="844" ht="12.75">
      <c r="H844"/>
    </row>
    <row r="845" ht="12.75">
      <c r="H845"/>
    </row>
    <row r="846" ht="12.75">
      <c r="H846"/>
    </row>
    <row r="847" ht="12.75">
      <c r="H847"/>
    </row>
    <row r="848" ht="12.75">
      <c r="H848"/>
    </row>
    <row r="849" ht="12.75">
      <c r="H849"/>
    </row>
    <row r="850" ht="12.75">
      <c r="H850"/>
    </row>
    <row r="851" ht="12.75">
      <c r="H851"/>
    </row>
    <row r="852" ht="12.75">
      <c r="H852"/>
    </row>
    <row r="853" ht="12.75">
      <c r="H853"/>
    </row>
    <row r="854" ht="12.75">
      <c r="H854"/>
    </row>
    <row r="855" ht="12.75">
      <c r="H855"/>
    </row>
    <row r="856" ht="12.75">
      <c r="H856"/>
    </row>
    <row r="857" ht="12.75">
      <c r="H857"/>
    </row>
    <row r="858" ht="12.75">
      <c r="H858"/>
    </row>
    <row r="859" ht="12.75">
      <c r="H859"/>
    </row>
    <row r="860" ht="12.75">
      <c r="H860"/>
    </row>
    <row r="861" ht="12.75">
      <c r="H861"/>
    </row>
    <row r="862" ht="12.75">
      <c r="H862"/>
    </row>
    <row r="863" ht="12.75">
      <c r="H863"/>
    </row>
    <row r="864" ht="12.75">
      <c r="H864"/>
    </row>
    <row r="865" ht="12.75">
      <c r="H865"/>
    </row>
    <row r="866" ht="12.75">
      <c r="H866"/>
    </row>
    <row r="867" ht="12.75">
      <c r="H867"/>
    </row>
    <row r="868" ht="12.75">
      <c r="H868"/>
    </row>
    <row r="869" ht="12.75">
      <c r="H869"/>
    </row>
    <row r="870" ht="12.75">
      <c r="H870"/>
    </row>
    <row r="871" ht="12.75">
      <c r="H871"/>
    </row>
    <row r="872" ht="12.75">
      <c r="H872"/>
    </row>
    <row r="873" ht="12.75">
      <c r="H873"/>
    </row>
    <row r="874" ht="12.75">
      <c r="H874"/>
    </row>
    <row r="875" ht="12.75">
      <c r="H875"/>
    </row>
    <row r="876" ht="12.75">
      <c r="H876"/>
    </row>
    <row r="877" ht="12.75">
      <c r="H877"/>
    </row>
    <row r="878" ht="12.75">
      <c r="H878"/>
    </row>
    <row r="879" ht="12.75">
      <c r="H879"/>
    </row>
    <row r="880" ht="12.75">
      <c r="H880"/>
    </row>
    <row r="881" ht="12.75">
      <c r="H881"/>
    </row>
    <row r="882" ht="12.75">
      <c r="H882"/>
    </row>
    <row r="883" ht="12.75">
      <c r="H883"/>
    </row>
    <row r="884" ht="12.75">
      <c r="H884"/>
    </row>
    <row r="885" ht="12.75">
      <c r="H885"/>
    </row>
    <row r="886" ht="12.75">
      <c r="H886"/>
    </row>
    <row r="887" ht="12.75">
      <c r="H887"/>
    </row>
    <row r="888" ht="12.75">
      <c r="H888"/>
    </row>
    <row r="889" ht="12.75">
      <c r="H889"/>
    </row>
    <row r="890" ht="12.75">
      <c r="H890"/>
    </row>
    <row r="891" ht="12.75">
      <c r="H891"/>
    </row>
    <row r="892" ht="12.75">
      <c r="H892"/>
    </row>
    <row r="893" ht="12.75">
      <c r="H893"/>
    </row>
    <row r="894" ht="12.75">
      <c r="H894"/>
    </row>
    <row r="895" ht="12.75">
      <c r="H895"/>
    </row>
    <row r="896" ht="12.75">
      <c r="H896"/>
    </row>
    <row r="897" ht="12.75">
      <c r="H897"/>
    </row>
    <row r="898" ht="12.75">
      <c r="H898"/>
    </row>
    <row r="899" ht="12.75">
      <c r="H899"/>
    </row>
    <row r="900" ht="12.75">
      <c r="H900"/>
    </row>
    <row r="901" ht="12.75">
      <c r="H901"/>
    </row>
    <row r="902" ht="12.75">
      <c r="H902"/>
    </row>
    <row r="903" ht="12.75">
      <c r="H903"/>
    </row>
    <row r="904" ht="12.75">
      <c r="H904"/>
    </row>
    <row r="905" ht="12.75">
      <c r="H905"/>
    </row>
    <row r="906" ht="12.75">
      <c r="H906"/>
    </row>
    <row r="907" ht="12.75">
      <c r="H907"/>
    </row>
    <row r="908" ht="12.75">
      <c r="H908"/>
    </row>
    <row r="909" ht="12.75">
      <c r="H909"/>
    </row>
    <row r="910" ht="12.75">
      <c r="H910"/>
    </row>
    <row r="911" ht="12.75">
      <c r="H911"/>
    </row>
    <row r="912" ht="12.75">
      <c r="H912"/>
    </row>
    <row r="913" ht="12.75">
      <c r="H913"/>
    </row>
    <row r="914" ht="12.75">
      <c r="H914"/>
    </row>
    <row r="915" ht="12.75">
      <c r="H915"/>
    </row>
    <row r="916" ht="12.75">
      <c r="H916"/>
    </row>
    <row r="917" ht="12.75">
      <c r="H917"/>
    </row>
    <row r="918" ht="12.75">
      <c r="H918"/>
    </row>
    <row r="919" ht="12.75">
      <c r="H919"/>
    </row>
    <row r="920" ht="12.75">
      <c r="H920"/>
    </row>
    <row r="921" ht="12.75">
      <c r="H921"/>
    </row>
    <row r="922" ht="12.75">
      <c r="H922"/>
    </row>
    <row r="923" ht="12.75">
      <c r="H923"/>
    </row>
    <row r="924" ht="12.75">
      <c r="H924"/>
    </row>
    <row r="925" ht="12.75">
      <c r="H925"/>
    </row>
    <row r="926" ht="12.75">
      <c r="H926"/>
    </row>
    <row r="927" ht="12.75">
      <c r="H927"/>
    </row>
    <row r="928" ht="12.75">
      <c r="H928"/>
    </row>
    <row r="929" ht="12.75">
      <c r="H929"/>
    </row>
    <row r="930" ht="12.75">
      <c r="H930"/>
    </row>
    <row r="931" ht="12.75">
      <c r="H931"/>
    </row>
    <row r="932" ht="12.75">
      <c r="H932"/>
    </row>
    <row r="933" ht="12.75">
      <c r="H933"/>
    </row>
    <row r="934" ht="12.75">
      <c r="H934"/>
    </row>
    <row r="935" ht="12.75">
      <c r="H935"/>
    </row>
    <row r="936" ht="12.75">
      <c r="H936"/>
    </row>
    <row r="937" ht="12.75">
      <c r="H937"/>
    </row>
    <row r="938" ht="12.75">
      <c r="H938"/>
    </row>
    <row r="939" ht="12.75">
      <c r="H939"/>
    </row>
    <row r="940" ht="12.75">
      <c r="H940"/>
    </row>
    <row r="941" ht="12.75">
      <c r="H941"/>
    </row>
    <row r="942" ht="12.75">
      <c r="H942"/>
    </row>
    <row r="943" ht="12.75">
      <c r="H943"/>
    </row>
    <row r="944" ht="12.75">
      <c r="H944"/>
    </row>
    <row r="945" ht="12.75">
      <c r="H945"/>
    </row>
    <row r="946" ht="12.75">
      <c r="H946"/>
    </row>
    <row r="947" ht="12.75">
      <c r="H947"/>
    </row>
    <row r="948" ht="12.75">
      <c r="H948"/>
    </row>
    <row r="949" ht="12.75">
      <c r="H949"/>
    </row>
    <row r="950" ht="12.75">
      <c r="H950"/>
    </row>
    <row r="951" ht="12.75">
      <c r="H951"/>
    </row>
    <row r="952" ht="12.75">
      <c r="H952"/>
    </row>
    <row r="953" ht="12.75">
      <c r="H953"/>
    </row>
    <row r="954" ht="12.75">
      <c r="H954"/>
    </row>
    <row r="955" ht="12.75">
      <c r="H955"/>
    </row>
    <row r="956" ht="12.75">
      <c r="H956"/>
    </row>
    <row r="957" ht="12.75">
      <c r="H957"/>
    </row>
    <row r="958" ht="12.75">
      <c r="H958"/>
    </row>
    <row r="959" ht="12.75">
      <c r="H959"/>
    </row>
    <row r="960" ht="12.75">
      <c r="H960"/>
    </row>
    <row r="961" ht="12.75">
      <c r="H961"/>
    </row>
    <row r="962" ht="12.75">
      <c r="H962"/>
    </row>
    <row r="963" ht="12.75">
      <c r="H963"/>
    </row>
    <row r="964" ht="12.75">
      <c r="H964"/>
    </row>
    <row r="965" ht="12.75">
      <c r="H965"/>
    </row>
    <row r="966" ht="12.75">
      <c r="H966"/>
    </row>
    <row r="967" ht="12.75">
      <c r="H967"/>
    </row>
    <row r="968" ht="12.75">
      <c r="H968"/>
    </row>
    <row r="969" ht="12.75">
      <c r="H969"/>
    </row>
    <row r="970" ht="12.75">
      <c r="H970"/>
    </row>
    <row r="971" ht="12.75">
      <c r="H971"/>
    </row>
    <row r="972" ht="12.75">
      <c r="H972"/>
    </row>
    <row r="973" ht="12.75">
      <c r="H973"/>
    </row>
    <row r="974" ht="12.75">
      <c r="H974"/>
    </row>
    <row r="975" ht="12.75">
      <c r="H975"/>
    </row>
    <row r="976" ht="12.75">
      <c r="H976"/>
    </row>
    <row r="977" ht="12.75">
      <c r="H977"/>
    </row>
    <row r="978" ht="12.75">
      <c r="H978"/>
    </row>
    <row r="979" ht="12.75">
      <c r="H979"/>
    </row>
    <row r="980" ht="12.75">
      <c r="H980"/>
    </row>
    <row r="981" ht="12.75">
      <c r="H981"/>
    </row>
    <row r="982" ht="12.75">
      <c r="H982"/>
    </row>
    <row r="983" ht="12.75">
      <c r="H983"/>
    </row>
    <row r="984" ht="12.75">
      <c r="H984"/>
    </row>
    <row r="985" ht="12.75">
      <c r="H985"/>
    </row>
    <row r="986" ht="12.75">
      <c r="H986"/>
    </row>
    <row r="987" ht="12.75">
      <c r="H987"/>
    </row>
    <row r="988" ht="12.75">
      <c r="H988"/>
    </row>
    <row r="989" ht="12.75">
      <c r="H989"/>
    </row>
    <row r="990" ht="12.75">
      <c r="H990"/>
    </row>
    <row r="991" ht="12.75">
      <c r="H991"/>
    </row>
    <row r="992" ht="12.75">
      <c r="H992"/>
    </row>
    <row r="993" ht="12.75">
      <c r="H993"/>
    </row>
    <row r="994" ht="12.75">
      <c r="H994"/>
    </row>
    <row r="995" ht="12.75">
      <c r="H995"/>
    </row>
    <row r="996" ht="12.75">
      <c r="H996"/>
    </row>
    <row r="997" ht="12.75">
      <c r="H997"/>
    </row>
    <row r="998" ht="12.75">
      <c r="H998"/>
    </row>
    <row r="999" ht="12.75">
      <c r="H999"/>
    </row>
    <row r="1000" ht="12.75">
      <c r="H1000"/>
    </row>
    <row r="1001" ht="12.75">
      <c r="H1001"/>
    </row>
    <row r="1002" ht="12.75">
      <c r="H1002"/>
    </row>
    <row r="1003" ht="12.75">
      <c r="H1003"/>
    </row>
    <row r="1004" ht="12.75">
      <c r="H1004"/>
    </row>
    <row r="1005" ht="12.75">
      <c r="H1005"/>
    </row>
    <row r="1006" ht="12.75">
      <c r="H1006"/>
    </row>
    <row r="1007" ht="12.75">
      <c r="H1007"/>
    </row>
    <row r="1008" ht="12.75">
      <c r="H1008"/>
    </row>
    <row r="1009" ht="12.75">
      <c r="H1009"/>
    </row>
    <row r="1010" ht="12.75">
      <c r="H1010"/>
    </row>
    <row r="1011" ht="12.75">
      <c r="H1011"/>
    </row>
    <row r="1012" ht="12.75">
      <c r="H1012"/>
    </row>
    <row r="1013" ht="12.75">
      <c r="H1013"/>
    </row>
    <row r="1014" ht="12.75">
      <c r="H1014"/>
    </row>
    <row r="1015" ht="12.75">
      <c r="H1015"/>
    </row>
    <row r="1016" ht="12.75">
      <c r="H1016"/>
    </row>
    <row r="1017" ht="12.75">
      <c r="H1017"/>
    </row>
    <row r="1018" ht="12.75">
      <c r="H1018"/>
    </row>
    <row r="1019" ht="12.75">
      <c r="H1019"/>
    </row>
    <row r="1020" ht="12.75">
      <c r="H1020"/>
    </row>
    <row r="1021" ht="12.75">
      <c r="H1021"/>
    </row>
    <row r="1022" ht="12.75">
      <c r="H1022"/>
    </row>
    <row r="1023" ht="12.75">
      <c r="H1023"/>
    </row>
    <row r="1024" ht="12.75">
      <c r="H1024"/>
    </row>
    <row r="1025" ht="12.75">
      <c r="H1025"/>
    </row>
    <row r="1026" ht="12.75">
      <c r="H1026"/>
    </row>
    <row r="1027" ht="12.75">
      <c r="H1027"/>
    </row>
    <row r="1028" ht="12.75">
      <c r="H1028"/>
    </row>
    <row r="1029" ht="12.75">
      <c r="H1029"/>
    </row>
    <row r="1030" ht="12.75">
      <c r="H1030"/>
    </row>
    <row r="1031" ht="12.75">
      <c r="H1031"/>
    </row>
    <row r="1032" ht="12.75">
      <c r="H1032"/>
    </row>
    <row r="1033" ht="12.75">
      <c r="H1033"/>
    </row>
    <row r="1034" ht="12.75">
      <c r="H1034"/>
    </row>
    <row r="1035" ht="12.75">
      <c r="H1035"/>
    </row>
    <row r="1036" ht="12.75">
      <c r="H1036"/>
    </row>
    <row r="1037" ht="12.75">
      <c r="H1037"/>
    </row>
    <row r="1038" ht="12.75">
      <c r="H1038"/>
    </row>
    <row r="1039" ht="12.75">
      <c r="H1039"/>
    </row>
    <row r="1040" ht="12.75">
      <c r="H1040"/>
    </row>
    <row r="1041" ht="12.75">
      <c r="H1041"/>
    </row>
    <row r="1042" ht="12.75">
      <c r="H1042"/>
    </row>
    <row r="1043" ht="12.75">
      <c r="H1043"/>
    </row>
    <row r="1044" ht="12.75">
      <c r="H1044"/>
    </row>
    <row r="1045" ht="12.75">
      <c r="H1045"/>
    </row>
    <row r="1046" ht="12.75">
      <c r="H1046"/>
    </row>
    <row r="1047" ht="12.75">
      <c r="H1047"/>
    </row>
    <row r="1048" ht="12.75">
      <c r="H1048"/>
    </row>
    <row r="1049" ht="12.75">
      <c r="H1049"/>
    </row>
    <row r="1050" ht="12.75">
      <c r="H1050"/>
    </row>
    <row r="1051" ht="12.75">
      <c r="H1051"/>
    </row>
    <row r="1052" ht="12.75">
      <c r="H1052"/>
    </row>
    <row r="1053" ht="12.75">
      <c r="H1053"/>
    </row>
    <row r="1054" ht="12.75">
      <c r="H1054"/>
    </row>
    <row r="1055" ht="12.75">
      <c r="H1055"/>
    </row>
    <row r="1056" ht="12.75">
      <c r="H1056"/>
    </row>
    <row r="1057" ht="12.75">
      <c r="H1057"/>
    </row>
    <row r="1058" ht="12.75">
      <c r="H1058"/>
    </row>
    <row r="1059" ht="12.75">
      <c r="H1059"/>
    </row>
    <row r="1060" ht="12.75">
      <c r="H1060"/>
    </row>
    <row r="1061" ht="12.75">
      <c r="H1061"/>
    </row>
    <row r="1062" ht="12.75">
      <c r="H1062"/>
    </row>
    <row r="1063" ht="12.75">
      <c r="H1063"/>
    </row>
    <row r="1064" ht="12.75">
      <c r="H1064"/>
    </row>
    <row r="1065" ht="12.75">
      <c r="H1065"/>
    </row>
    <row r="1066" ht="12.75">
      <c r="H1066"/>
    </row>
    <row r="1067" ht="12.75">
      <c r="H1067"/>
    </row>
    <row r="1068" ht="12.75">
      <c r="H1068"/>
    </row>
    <row r="1069" ht="12.75">
      <c r="H1069"/>
    </row>
    <row r="1070" ht="12.75">
      <c r="H1070"/>
    </row>
    <row r="1071" ht="12.75">
      <c r="H1071"/>
    </row>
    <row r="1072" ht="12.75">
      <c r="H1072"/>
    </row>
    <row r="1073" ht="12.75">
      <c r="H1073"/>
    </row>
    <row r="1074" ht="12.75">
      <c r="H1074"/>
    </row>
    <row r="1075" ht="12.75">
      <c r="H1075"/>
    </row>
    <row r="1076" ht="12.75">
      <c r="H1076"/>
    </row>
    <row r="1077" ht="12.75">
      <c r="H1077"/>
    </row>
    <row r="1078" ht="12.75">
      <c r="H1078"/>
    </row>
    <row r="1079" ht="12.75">
      <c r="H1079"/>
    </row>
    <row r="1080" ht="12.75">
      <c r="H1080"/>
    </row>
    <row r="1081" ht="12.75">
      <c r="H1081"/>
    </row>
    <row r="1082" ht="12.75">
      <c r="H1082"/>
    </row>
    <row r="1083" ht="12.75">
      <c r="H1083"/>
    </row>
    <row r="1084" ht="12.75">
      <c r="H1084"/>
    </row>
    <row r="1085" ht="12.75">
      <c r="H1085"/>
    </row>
    <row r="1086" ht="12.75">
      <c r="H1086"/>
    </row>
    <row r="1087" ht="12.75">
      <c r="H1087"/>
    </row>
    <row r="1088" ht="12.75">
      <c r="H1088"/>
    </row>
    <row r="1089" ht="12.75">
      <c r="H1089"/>
    </row>
    <row r="1090" ht="12.75">
      <c r="H1090"/>
    </row>
    <row r="1091" ht="12.75">
      <c r="H1091"/>
    </row>
    <row r="1092" ht="12.75">
      <c r="H1092"/>
    </row>
    <row r="1093" ht="12.75">
      <c r="H1093"/>
    </row>
    <row r="1094" ht="12.75">
      <c r="H1094"/>
    </row>
    <row r="1095" ht="12.75">
      <c r="H1095"/>
    </row>
    <row r="1096" ht="12.75">
      <c r="H1096"/>
    </row>
    <row r="1097" ht="12.75">
      <c r="H1097"/>
    </row>
    <row r="1098" ht="12.75">
      <c r="H1098"/>
    </row>
    <row r="1099" ht="12.75">
      <c r="H1099"/>
    </row>
    <row r="1100" ht="12.75">
      <c r="H1100"/>
    </row>
    <row r="1101" ht="12.75">
      <c r="H1101"/>
    </row>
    <row r="1102" ht="12.75">
      <c r="H1102"/>
    </row>
    <row r="1103" ht="12.75">
      <c r="H1103"/>
    </row>
    <row r="1104" ht="12.75">
      <c r="H1104"/>
    </row>
    <row r="1105" ht="12.75">
      <c r="H1105"/>
    </row>
    <row r="1106" ht="12.75">
      <c r="H1106"/>
    </row>
    <row r="1107" ht="12.75">
      <c r="H1107"/>
    </row>
    <row r="1108" ht="12.75">
      <c r="H1108"/>
    </row>
    <row r="1109" ht="12.75">
      <c r="H1109"/>
    </row>
    <row r="1110" ht="12.75">
      <c r="H1110"/>
    </row>
    <row r="1111" ht="12.75">
      <c r="H1111"/>
    </row>
    <row r="1112" ht="12.75">
      <c r="H1112"/>
    </row>
    <row r="1113" ht="12.75">
      <c r="H1113"/>
    </row>
    <row r="1114" ht="12.75">
      <c r="H1114"/>
    </row>
    <row r="1115" ht="12.75">
      <c r="H1115"/>
    </row>
    <row r="1116" ht="12.75">
      <c r="H1116"/>
    </row>
    <row r="1117" ht="12.75">
      <c r="H1117"/>
    </row>
    <row r="1118" ht="12.75">
      <c r="H1118"/>
    </row>
    <row r="1119" ht="12.75">
      <c r="H1119"/>
    </row>
    <row r="1120" ht="12.75">
      <c r="H1120"/>
    </row>
    <row r="1121" ht="12.75">
      <c r="H1121"/>
    </row>
    <row r="1122" ht="12.75">
      <c r="H1122"/>
    </row>
    <row r="1123" ht="12.75">
      <c r="H1123"/>
    </row>
    <row r="1124" ht="12.75">
      <c r="H1124"/>
    </row>
    <row r="1125" ht="12.75">
      <c r="H1125"/>
    </row>
    <row r="1126" ht="12.75">
      <c r="H1126"/>
    </row>
    <row r="1127" ht="12.75">
      <c r="H1127"/>
    </row>
    <row r="1128" ht="12.75">
      <c r="H1128"/>
    </row>
    <row r="1129" ht="12.75">
      <c r="H1129"/>
    </row>
    <row r="1130" ht="12.75">
      <c r="H1130"/>
    </row>
    <row r="1131" ht="12.75">
      <c r="H1131"/>
    </row>
    <row r="1132" ht="12.75">
      <c r="H1132"/>
    </row>
    <row r="1133" ht="12.75">
      <c r="H1133"/>
    </row>
    <row r="1134" ht="12.75">
      <c r="H1134"/>
    </row>
    <row r="1135" ht="12.75">
      <c r="H1135"/>
    </row>
    <row r="1136" ht="12.75">
      <c r="H1136"/>
    </row>
    <row r="1137" ht="12.75">
      <c r="H1137"/>
    </row>
    <row r="1138" ht="12.75">
      <c r="H1138"/>
    </row>
    <row r="1139" ht="12.75">
      <c r="H1139"/>
    </row>
    <row r="1140" ht="12.75">
      <c r="H1140"/>
    </row>
    <row r="1141" ht="12.75">
      <c r="H1141"/>
    </row>
    <row r="1142" ht="12.75">
      <c r="H1142"/>
    </row>
    <row r="1143" ht="12.75">
      <c r="H1143"/>
    </row>
    <row r="1144" ht="12.75">
      <c r="H1144"/>
    </row>
    <row r="1145" ht="12.75">
      <c r="H1145"/>
    </row>
    <row r="1146" ht="12.75">
      <c r="H1146"/>
    </row>
    <row r="1147" ht="12.75">
      <c r="H1147"/>
    </row>
    <row r="1148" ht="12.75">
      <c r="H1148"/>
    </row>
    <row r="1149" ht="12.75">
      <c r="H1149"/>
    </row>
    <row r="1150" ht="12.75">
      <c r="H1150"/>
    </row>
    <row r="1151" ht="12.75">
      <c r="H1151"/>
    </row>
    <row r="1152" ht="12.75">
      <c r="H1152"/>
    </row>
    <row r="1153" ht="12.75">
      <c r="H1153"/>
    </row>
    <row r="1154" ht="12.75">
      <c r="H1154"/>
    </row>
    <row r="1155" ht="12.75">
      <c r="H1155"/>
    </row>
    <row r="1156" ht="12.75">
      <c r="H1156"/>
    </row>
    <row r="1157" ht="12.75">
      <c r="H1157"/>
    </row>
    <row r="1158" ht="12.75">
      <c r="H1158"/>
    </row>
    <row r="1159" ht="12.75">
      <c r="H1159"/>
    </row>
    <row r="1160" ht="12.75">
      <c r="H1160"/>
    </row>
    <row r="1161" ht="12.75">
      <c r="H1161"/>
    </row>
    <row r="1162" ht="12.75">
      <c r="H1162"/>
    </row>
    <row r="1163" ht="12.75">
      <c r="H1163"/>
    </row>
    <row r="1164" ht="12.75">
      <c r="H1164"/>
    </row>
    <row r="1165" ht="12.75">
      <c r="H1165"/>
    </row>
    <row r="1166" ht="12.75">
      <c r="H1166"/>
    </row>
    <row r="1167" ht="12.75">
      <c r="H1167"/>
    </row>
    <row r="1168" ht="12.75">
      <c r="H1168"/>
    </row>
    <row r="1169" ht="12.75">
      <c r="H1169"/>
    </row>
    <row r="1170" ht="12.75">
      <c r="H1170"/>
    </row>
    <row r="1171" ht="12.75">
      <c r="H1171"/>
    </row>
    <row r="1172" ht="12.75">
      <c r="H1172"/>
    </row>
    <row r="1173" ht="12.75">
      <c r="H1173"/>
    </row>
    <row r="1174" ht="12.75">
      <c r="H1174"/>
    </row>
    <row r="1175" ht="12.75">
      <c r="H1175"/>
    </row>
    <row r="1176" ht="12.75">
      <c r="H1176"/>
    </row>
    <row r="1177" ht="12.75">
      <c r="H1177"/>
    </row>
    <row r="1178" ht="12.75">
      <c r="H1178"/>
    </row>
    <row r="1179" ht="12.75">
      <c r="H1179"/>
    </row>
    <row r="1180" ht="12.75">
      <c r="H1180"/>
    </row>
    <row r="1181" ht="12.75">
      <c r="H1181"/>
    </row>
    <row r="1182" ht="12.75">
      <c r="H1182"/>
    </row>
    <row r="1183" ht="12.75">
      <c r="H1183"/>
    </row>
    <row r="1184" ht="12.75">
      <c r="H1184"/>
    </row>
    <row r="1185" ht="12.75">
      <c r="H1185"/>
    </row>
    <row r="1186" ht="12.75">
      <c r="H1186"/>
    </row>
    <row r="1187" ht="12.75">
      <c r="H1187"/>
    </row>
    <row r="1188" ht="12.75">
      <c r="H1188"/>
    </row>
    <row r="1189" ht="12.75">
      <c r="H1189"/>
    </row>
    <row r="1190" ht="12.75">
      <c r="H1190"/>
    </row>
    <row r="1191" ht="12.75">
      <c r="H1191"/>
    </row>
    <row r="1192" ht="12.75">
      <c r="H1192"/>
    </row>
    <row r="1193" ht="12.75">
      <c r="H1193"/>
    </row>
    <row r="1194" ht="12.75">
      <c r="H1194"/>
    </row>
    <row r="1195" ht="12.75">
      <c r="H1195"/>
    </row>
    <row r="1196" ht="12.75">
      <c r="H1196"/>
    </row>
    <row r="1197" ht="12.75">
      <c r="H1197"/>
    </row>
    <row r="1198" ht="12.75">
      <c r="H1198"/>
    </row>
    <row r="1199" ht="12.75">
      <c r="H1199"/>
    </row>
    <row r="1200" ht="12.75">
      <c r="H1200"/>
    </row>
    <row r="1201" ht="12.75">
      <c r="H1201"/>
    </row>
    <row r="1202" ht="12.75">
      <c r="H1202"/>
    </row>
    <row r="1203" ht="12.75">
      <c r="H1203"/>
    </row>
    <row r="1204" ht="12.75">
      <c r="H1204"/>
    </row>
    <row r="1205" ht="12.75">
      <c r="H1205"/>
    </row>
    <row r="1206" ht="12.75">
      <c r="H1206"/>
    </row>
    <row r="1207" ht="12.75">
      <c r="H1207"/>
    </row>
    <row r="1208" ht="12.75">
      <c r="H1208"/>
    </row>
    <row r="1209" ht="12.75">
      <c r="H1209"/>
    </row>
    <row r="1210" ht="12.75">
      <c r="H1210"/>
    </row>
    <row r="1211" ht="12.75">
      <c r="H1211"/>
    </row>
    <row r="1212" ht="12.75">
      <c r="H1212"/>
    </row>
    <row r="1213" ht="12.75">
      <c r="H1213"/>
    </row>
    <row r="1214" ht="12.75">
      <c r="H1214"/>
    </row>
    <row r="1215" ht="12.75">
      <c r="H1215"/>
    </row>
    <row r="1216" ht="12.75">
      <c r="H1216"/>
    </row>
    <row r="1217" ht="12.75">
      <c r="H1217"/>
    </row>
    <row r="1218" ht="12.75">
      <c r="H1218"/>
    </row>
    <row r="1219" ht="12.75">
      <c r="H1219"/>
    </row>
    <row r="1220" ht="12.75">
      <c r="H1220"/>
    </row>
    <row r="1221" ht="12.75">
      <c r="H1221"/>
    </row>
    <row r="1222" ht="12.75">
      <c r="H1222"/>
    </row>
    <row r="1223" ht="12.75">
      <c r="H1223"/>
    </row>
    <row r="1224" ht="12.75">
      <c r="H1224"/>
    </row>
    <row r="1225" ht="12.75">
      <c r="H1225"/>
    </row>
    <row r="1226" ht="12.75">
      <c r="H1226"/>
    </row>
    <row r="1227" ht="12.75">
      <c r="H1227"/>
    </row>
    <row r="1228" ht="12.75">
      <c r="H1228"/>
    </row>
    <row r="1229" ht="12.75">
      <c r="H1229"/>
    </row>
    <row r="1230" ht="12.75">
      <c r="H1230"/>
    </row>
    <row r="1231" ht="12.75">
      <c r="H1231"/>
    </row>
    <row r="1232" ht="12.75">
      <c r="H1232"/>
    </row>
    <row r="1233" ht="12.75">
      <c r="H1233"/>
    </row>
    <row r="1234" ht="12.75">
      <c r="H1234"/>
    </row>
    <row r="1235" ht="12.75">
      <c r="H1235"/>
    </row>
    <row r="1236" ht="12.75">
      <c r="H1236"/>
    </row>
    <row r="1237" ht="12.75">
      <c r="H1237"/>
    </row>
    <row r="1238" ht="12.75">
      <c r="H1238"/>
    </row>
    <row r="1239" ht="12.75">
      <c r="H1239"/>
    </row>
    <row r="1240" ht="12.75">
      <c r="H1240"/>
    </row>
    <row r="1241" ht="12.75">
      <c r="H1241"/>
    </row>
    <row r="1242" ht="12.75">
      <c r="H1242"/>
    </row>
    <row r="1243" ht="12.75">
      <c r="H1243"/>
    </row>
    <row r="1244" ht="12.75">
      <c r="H1244"/>
    </row>
    <row r="1245" ht="12.75">
      <c r="H1245"/>
    </row>
    <row r="1246" ht="12.75">
      <c r="H1246"/>
    </row>
    <row r="1247" ht="12.75">
      <c r="H1247"/>
    </row>
    <row r="1248" ht="12.75">
      <c r="H1248"/>
    </row>
    <row r="1249" ht="12.75">
      <c r="H1249"/>
    </row>
    <row r="1250" ht="12.75">
      <c r="H1250"/>
    </row>
    <row r="1251" ht="12.75">
      <c r="H1251"/>
    </row>
    <row r="1252" ht="12.75">
      <c r="H1252"/>
    </row>
    <row r="1253" ht="12.75">
      <c r="H1253"/>
    </row>
    <row r="1254" ht="12.75">
      <c r="H1254"/>
    </row>
    <row r="1255" ht="12.75">
      <c r="H1255"/>
    </row>
    <row r="1256" ht="12.75">
      <c r="H1256"/>
    </row>
    <row r="1257" ht="12.75">
      <c r="H1257"/>
    </row>
    <row r="1258" ht="12.75">
      <c r="H1258"/>
    </row>
    <row r="1259" ht="12.75">
      <c r="H1259"/>
    </row>
    <row r="1260" ht="12.75">
      <c r="H1260"/>
    </row>
    <row r="1261" ht="12.75">
      <c r="H1261"/>
    </row>
    <row r="1262" ht="12.75">
      <c r="H1262"/>
    </row>
    <row r="1263" ht="12.75">
      <c r="H1263"/>
    </row>
    <row r="1264" ht="12.75">
      <c r="H1264"/>
    </row>
    <row r="1265" ht="12.75">
      <c r="H1265"/>
    </row>
    <row r="1266" ht="12.75">
      <c r="H1266"/>
    </row>
    <row r="1267" ht="12.75">
      <c r="H1267"/>
    </row>
    <row r="1268" ht="12.75">
      <c r="H1268"/>
    </row>
    <row r="1269" ht="12.75">
      <c r="H1269"/>
    </row>
    <row r="1270" ht="12.75">
      <c r="H1270"/>
    </row>
    <row r="1271" ht="12.75">
      <c r="H1271"/>
    </row>
    <row r="1272" ht="12.75">
      <c r="H1272"/>
    </row>
    <row r="1273" ht="12.75">
      <c r="H1273"/>
    </row>
    <row r="1274" ht="12.75">
      <c r="H1274"/>
    </row>
    <row r="1275" ht="12.75">
      <c r="H1275"/>
    </row>
    <row r="1276" ht="12.75">
      <c r="H1276"/>
    </row>
    <row r="1277" ht="12.75">
      <c r="H1277"/>
    </row>
    <row r="1278" ht="12.75">
      <c r="H1278"/>
    </row>
    <row r="1279" ht="12.75">
      <c r="H1279"/>
    </row>
    <row r="1280" ht="12.75">
      <c r="H1280"/>
    </row>
    <row r="1281" ht="12.75">
      <c r="H1281"/>
    </row>
    <row r="1282" ht="12.75">
      <c r="H1282"/>
    </row>
    <row r="1283" ht="12.75">
      <c r="H1283"/>
    </row>
    <row r="1284" ht="12.75">
      <c r="H1284"/>
    </row>
    <row r="1285" ht="12.75">
      <c r="H1285"/>
    </row>
    <row r="1286" ht="12.75">
      <c r="H1286"/>
    </row>
    <row r="1287" ht="12.75">
      <c r="H1287"/>
    </row>
    <row r="1288" ht="12.75">
      <c r="H1288"/>
    </row>
    <row r="1289" ht="12.75">
      <c r="H1289"/>
    </row>
    <row r="1290" ht="12.75">
      <c r="H1290"/>
    </row>
    <row r="1291" ht="12.75">
      <c r="H1291"/>
    </row>
    <row r="1292" ht="12.75">
      <c r="H1292"/>
    </row>
    <row r="1293" ht="12.75">
      <c r="H1293"/>
    </row>
    <row r="1294" ht="12.75">
      <c r="H1294"/>
    </row>
    <row r="1295" ht="12.75">
      <c r="H1295"/>
    </row>
    <row r="1296" ht="12.75">
      <c r="H1296"/>
    </row>
    <row r="1297" ht="12.75">
      <c r="H1297"/>
    </row>
    <row r="1298" ht="12.75">
      <c r="H1298"/>
    </row>
    <row r="1299" ht="12.75">
      <c r="H1299"/>
    </row>
    <row r="1300" ht="12.75">
      <c r="H1300"/>
    </row>
    <row r="1301" ht="12.75">
      <c r="H1301"/>
    </row>
    <row r="1302" ht="12.75">
      <c r="H1302"/>
    </row>
    <row r="1303" ht="12.75">
      <c r="H1303"/>
    </row>
    <row r="1304" ht="12.75">
      <c r="H1304"/>
    </row>
    <row r="1305" ht="12.75">
      <c r="H1305"/>
    </row>
    <row r="1306" ht="12.75">
      <c r="H1306"/>
    </row>
    <row r="1307" ht="12.75">
      <c r="H1307"/>
    </row>
    <row r="1308" ht="12.75">
      <c r="H1308"/>
    </row>
    <row r="1309" ht="12.75">
      <c r="H1309"/>
    </row>
    <row r="1310" ht="12.75">
      <c r="H1310"/>
    </row>
    <row r="1311" ht="12.75">
      <c r="H1311"/>
    </row>
    <row r="1312" ht="12.75">
      <c r="H1312"/>
    </row>
    <row r="1313" ht="12.75">
      <c r="H1313"/>
    </row>
    <row r="1314" ht="12.75">
      <c r="H1314"/>
    </row>
    <row r="1315" ht="12.75">
      <c r="H1315"/>
    </row>
    <row r="1316" ht="12.75">
      <c r="H1316"/>
    </row>
    <row r="1317" ht="12.75">
      <c r="H1317"/>
    </row>
    <row r="1318" ht="12.75">
      <c r="H1318"/>
    </row>
    <row r="1319" ht="12.75">
      <c r="H1319"/>
    </row>
    <row r="1320" ht="12.75">
      <c r="H1320"/>
    </row>
    <row r="1321" ht="12.75">
      <c r="H1321"/>
    </row>
    <row r="1322" ht="12.75">
      <c r="H1322"/>
    </row>
    <row r="1323" ht="12.75">
      <c r="H1323"/>
    </row>
    <row r="1324" ht="12.75">
      <c r="H1324"/>
    </row>
    <row r="1325" ht="12.75">
      <c r="H1325"/>
    </row>
    <row r="1326" ht="12.75">
      <c r="H1326"/>
    </row>
    <row r="1327" ht="12.75">
      <c r="H1327"/>
    </row>
    <row r="1328" ht="12.75">
      <c r="H1328"/>
    </row>
    <row r="1329" ht="12.75">
      <c r="H1329"/>
    </row>
    <row r="1330" ht="12.75">
      <c r="H1330"/>
    </row>
    <row r="1331" ht="12.75">
      <c r="H1331"/>
    </row>
    <row r="1332" ht="12.75">
      <c r="H1332"/>
    </row>
    <row r="1333" ht="12.75">
      <c r="H1333"/>
    </row>
    <row r="1334" ht="12.75">
      <c r="H1334"/>
    </row>
    <row r="1335" ht="12.75">
      <c r="H1335"/>
    </row>
    <row r="1336" ht="12.75">
      <c r="H1336"/>
    </row>
    <row r="1337" ht="12.75">
      <c r="H1337"/>
    </row>
    <row r="1338" ht="12.75">
      <c r="H1338"/>
    </row>
    <row r="1339" ht="12.75">
      <c r="H1339"/>
    </row>
    <row r="1340" ht="12.75">
      <c r="H1340"/>
    </row>
    <row r="1341" ht="12.75">
      <c r="H1341"/>
    </row>
    <row r="1342" ht="12.75">
      <c r="H1342"/>
    </row>
    <row r="1343" ht="12.75">
      <c r="H1343"/>
    </row>
    <row r="1344" ht="12.75">
      <c r="H1344"/>
    </row>
    <row r="1345" ht="12.75">
      <c r="H1345"/>
    </row>
    <row r="1346" ht="12.75">
      <c r="H1346"/>
    </row>
    <row r="1347" ht="12.75">
      <c r="H1347"/>
    </row>
    <row r="1348" ht="12.75">
      <c r="H1348"/>
    </row>
    <row r="1349" ht="12.75">
      <c r="H1349"/>
    </row>
    <row r="1350" ht="12.75">
      <c r="H1350"/>
    </row>
    <row r="1351" ht="12.75">
      <c r="H1351"/>
    </row>
    <row r="1352" ht="12.75">
      <c r="H1352"/>
    </row>
    <row r="1353" ht="12.75">
      <c r="H1353"/>
    </row>
    <row r="1354" ht="12.75">
      <c r="H1354"/>
    </row>
    <row r="1355" ht="12.75">
      <c r="H1355"/>
    </row>
    <row r="1356" ht="12.75">
      <c r="H1356"/>
    </row>
    <row r="1357" ht="12.75">
      <c r="H1357"/>
    </row>
    <row r="1358" ht="12.75">
      <c r="H1358"/>
    </row>
    <row r="1359" ht="12.75">
      <c r="H1359"/>
    </row>
    <row r="1360" ht="12.75">
      <c r="H1360"/>
    </row>
    <row r="1361" ht="12.75">
      <c r="H1361"/>
    </row>
    <row r="1362" ht="12.75">
      <c r="H1362"/>
    </row>
    <row r="1363" ht="12.75">
      <c r="H1363"/>
    </row>
    <row r="1364" ht="12.75">
      <c r="H1364"/>
    </row>
    <row r="1365" ht="12.75">
      <c r="H1365"/>
    </row>
    <row r="1366" ht="12.75">
      <c r="H1366"/>
    </row>
    <row r="1367" ht="12.75">
      <c r="H1367"/>
    </row>
    <row r="1368" ht="12.75">
      <c r="H1368"/>
    </row>
    <row r="1369" ht="12.75">
      <c r="H1369"/>
    </row>
    <row r="1370" ht="12.75">
      <c r="H1370"/>
    </row>
    <row r="1371" ht="12.75">
      <c r="H1371"/>
    </row>
    <row r="1372" ht="12.75">
      <c r="H1372"/>
    </row>
    <row r="1373" ht="12.75">
      <c r="H1373"/>
    </row>
    <row r="1374" ht="12.75">
      <c r="H1374"/>
    </row>
    <row r="1375" ht="12.75">
      <c r="H1375"/>
    </row>
    <row r="1376" ht="12.75">
      <c r="H1376"/>
    </row>
    <row r="1377" ht="12.75">
      <c r="H1377"/>
    </row>
    <row r="1378" ht="12.75">
      <c r="H1378"/>
    </row>
    <row r="1379" ht="12.75">
      <c r="H1379"/>
    </row>
    <row r="1380" ht="12.75">
      <c r="H1380"/>
    </row>
    <row r="1381" ht="12.75">
      <c r="H1381"/>
    </row>
    <row r="1382" ht="12.75">
      <c r="H1382"/>
    </row>
    <row r="1383" ht="12.75">
      <c r="H1383"/>
    </row>
    <row r="1384" ht="12.75">
      <c r="H1384"/>
    </row>
    <row r="1385" ht="12.75">
      <c r="H1385"/>
    </row>
    <row r="1386" ht="12.75">
      <c r="H1386"/>
    </row>
    <row r="1387" ht="12.75">
      <c r="H1387"/>
    </row>
    <row r="1388" ht="12.75">
      <c r="H1388"/>
    </row>
    <row r="1389" ht="12.75">
      <c r="H1389"/>
    </row>
    <row r="1390" ht="12.75">
      <c r="H1390"/>
    </row>
    <row r="1391" ht="12.75">
      <c r="H1391"/>
    </row>
    <row r="1392" ht="12.75">
      <c r="H1392"/>
    </row>
    <row r="1393" ht="12.75">
      <c r="H1393"/>
    </row>
    <row r="1394" ht="12.75">
      <c r="H1394"/>
    </row>
    <row r="1395" ht="12.75">
      <c r="H1395"/>
    </row>
    <row r="1396" ht="12.75">
      <c r="H1396"/>
    </row>
    <row r="1397" ht="12.75">
      <c r="H1397"/>
    </row>
    <row r="1398" ht="12.75">
      <c r="H1398"/>
    </row>
    <row r="1399" ht="12.75">
      <c r="H1399"/>
    </row>
    <row r="1400" ht="12.75">
      <c r="H1400"/>
    </row>
    <row r="1401" ht="12.75">
      <c r="H1401"/>
    </row>
    <row r="1402" ht="12.75">
      <c r="H1402"/>
    </row>
    <row r="1403" ht="12.75">
      <c r="H1403"/>
    </row>
    <row r="1404" ht="12.75">
      <c r="H1404"/>
    </row>
    <row r="1405" ht="12.75">
      <c r="H1405"/>
    </row>
    <row r="1406" ht="12.75">
      <c r="H1406"/>
    </row>
    <row r="1407" ht="12.75">
      <c r="H1407"/>
    </row>
    <row r="1408" ht="12.75">
      <c r="H1408"/>
    </row>
    <row r="1409" ht="12.75">
      <c r="H1409"/>
    </row>
    <row r="1410" ht="12.75">
      <c r="H1410"/>
    </row>
    <row r="1411" ht="12.75">
      <c r="H1411"/>
    </row>
    <row r="1412" ht="12.75">
      <c r="H1412"/>
    </row>
    <row r="1413" ht="12.75">
      <c r="H1413"/>
    </row>
    <row r="1414" ht="12.75">
      <c r="H1414"/>
    </row>
    <row r="1415" ht="12.75">
      <c r="H1415"/>
    </row>
    <row r="1416" ht="12.75">
      <c r="H1416"/>
    </row>
    <row r="1417" ht="12.75">
      <c r="H1417"/>
    </row>
    <row r="1418" ht="12.75">
      <c r="H1418"/>
    </row>
    <row r="1419" ht="12.75">
      <c r="H1419"/>
    </row>
    <row r="1420" ht="12.75">
      <c r="H1420"/>
    </row>
    <row r="1421" ht="12.75">
      <c r="H1421"/>
    </row>
    <row r="1422" ht="12.75">
      <c r="H1422"/>
    </row>
    <row r="1423" ht="12.75">
      <c r="H1423"/>
    </row>
    <row r="1424" ht="12.75">
      <c r="H1424"/>
    </row>
    <row r="1425" ht="12.75">
      <c r="H1425"/>
    </row>
    <row r="1426" ht="12.75">
      <c r="H1426"/>
    </row>
    <row r="1427" ht="12.75">
      <c r="H1427"/>
    </row>
    <row r="1428" ht="12.75">
      <c r="H1428"/>
    </row>
    <row r="1429" ht="12.75">
      <c r="H1429"/>
    </row>
    <row r="1430" ht="12.75">
      <c r="H1430"/>
    </row>
    <row r="1431" ht="12.75">
      <c r="H1431"/>
    </row>
    <row r="1432" ht="12.75">
      <c r="H1432"/>
    </row>
    <row r="1433" ht="12.75">
      <c r="H1433"/>
    </row>
    <row r="1434" ht="12.75">
      <c r="H1434"/>
    </row>
    <row r="1435" ht="12.75">
      <c r="H1435"/>
    </row>
    <row r="1436" ht="12.75">
      <c r="H1436"/>
    </row>
    <row r="1437" ht="12.75">
      <c r="H1437"/>
    </row>
    <row r="1438" ht="12.75">
      <c r="H1438"/>
    </row>
    <row r="1439" ht="12.75">
      <c r="H1439"/>
    </row>
    <row r="1440" ht="12.75">
      <c r="H1440"/>
    </row>
    <row r="1441" ht="12.75">
      <c r="H1441"/>
    </row>
    <row r="1442" ht="12.75">
      <c r="H1442"/>
    </row>
    <row r="1443" ht="12.75">
      <c r="H1443"/>
    </row>
    <row r="1444" ht="12.75">
      <c r="H1444"/>
    </row>
    <row r="1445" ht="12.75">
      <c r="H1445"/>
    </row>
    <row r="1446" ht="12.75">
      <c r="H1446"/>
    </row>
    <row r="1447" ht="12.75">
      <c r="H1447"/>
    </row>
    <row r="1448" ht="12.75">
      <c r="H1448"/>
    </row>
    <row r="1449" ht="12.75">
      <c r="H1449"/>
    </row>
    <row r="1450" ht="12.75">
      <c r="H1450"/>
    </row>
    <row r="1451" ht="12.75">
      <c r="H1451"/>
    </row>
    <row r="1452" ht="12.75">
      <c r="H1452"/>
    </row>
    <row r="1453" ht="12.75">
      <c r="H1453"/>
    </row>
    <row r="1454" ht="12.75">
      <c r="H1454"/>
    </row>
    <row r="1455" ht="12.75">
      <c r="H1455"/>
    </row>
    <row r="1456" ht="12.75">
      <c r="H1456"/>
    </row>
    <row r="1457" ht="12.75">
      <c r="H1457"/>
    </row>
    <row r="1458" ht="12.75">
      <c r="H1458"/>
    </row>
    <row r="1459" ht="12.75">
      <c r="H1459"/>
    </row>
    <row r="1460" ht="12.75">
      <c r="H1460"/>
    </row>
    <row r="1461" ht="12.75">
      <c r="H1461"/>
    </row>
    <row r="1462" ht="12.75">
      <c r="H1462"/>
    </row>
    <row r="1463" ht="12.75">
      <c r="H1463"/>
    </row>
    <row r="1464" ht="12.75">
      <c r="H1464"/>
    </row>
    <row r="1465" ht="12.75">
      <c r="H1465"/>
    </row>
    <row r="1466" ht="12.75">
      <c r="H1466"/>
    </row>
    <row r="1467" ht="12.75">
      <c r="H1467"/>
    </row>
    <row r="1468" ht="12.75">
      <c r="H1468"/>
    </row>
    <row r="1469" ht="12.75">
      <c r="H1469"/>
    </row>
    <row r="1470" ht="12.75">
      <c r="H1470"/>
    </row>
    <row r="1471" ht="12.75">
      <c r="H1471"/>
    </row>
    <row r="1472" ht="12.75">
      <c r="H1472"/>
    </row>
    <row r="1473" ht="12.75">
      <c r="H1473"/>
    </row>
    <row r="1474" ht="12.75">
      <c r="H1474"/>
    </row>
    <row r="1475" ht="12.75">
      <c r="H1475"/>
    </row>
    <row r="1476" ht="12.75">
      <c r="H1476"/>
    </row>
    <row r="1477" ht="12.75">
      <c r="H1477"/>
    </row>
    <row r="1478" ht="12.75">
      <c r="H1478"/>
    </row>
    <row r="1479" ht="12.75">
      <c r="H1479"/>
    </row>
    <row r="1480" ht="12.75">
      <c r="H1480"/>
    </row>
    <row r="1481" ht="12.75">
      <c r="H1481"/>
    </row>
    <row r="1482" ht="12.75">
      <c r="H1482"/>
    </row>
    <row r="1483" ht="12.75">
      <c r="H1483"/>
    </row>
    <row r="1484" ht="12.75">
      <c r="H1484"/>
    </row>
    <row r="1485" ht="12.75">
      <c r="H1485"/>
    </row>
    <row r="1486" ht="12.75">
      <c r="H1486"/>
    </row>
    <row r="1487" ht="12.75">
      <c r="H1487"/>
    </row>
    <row r="1488" ht="12.75">
      <c r="H1488"/>
    </row>
    <row r="1489" ht="12.75">
      <c r="H1489"/>
    </row>
    <row r="1490" ht="12.75">
      <c r="H1490"/>
    </row>
    <row r="1491" ht="12.75">
      <c r="H1491"/>
    </row>
    <row r="1492" ht="12.75">
      <c r="H1492"/>
    </row>
    <row r="1493" ht="12.75">
      <c r="H1493"/>
    </row>
    <row r="1494" ht="12.75">
      <c r="H1494"/>
    </row>
    <row r="1495" ht="12.75">
      <c r="H1495"/>
    </row>
    <row r="1496" ht="12.75">
      <c r="H1496"/>
    </row>
    <row r="1497" ht="12.75">
      <c r="H1497"/>
    </row>
    <row r="1498" ht="12.75">
      <c r="H1498"/>
    </row>
    <row r="1499" ht="12.75">
      <c r="H1499"/>
    </row>
    <row r="1500" ht="12.75">
      <c r="H1500"/>
    </row>
    <row r="1501" ht="12.75">
      <c r="H1501"/>
    </row>
    <row r="1502" ht="12.75">
      <c r="H1502"/>
    </row>
    <row r="1503" ht="12.75">
      <c r="H1503"/>
    </row>
    <row r="1504" ht="12.75">
      <c r="H1504"/>
    </row>
    <row r="1505" ht="12.75">
      <c r="H1505"/>
    </row>
    <row r="1506" ht="12.75">
      <c r="H1506"/>
    </row>
    <row r="1507" ht="12.75">
      <c r="H1507"/>
    </row>
    <row r="1508" ht="12.75">
      <c r="H1508"/>
    </row>
    <row r="1509" ht="12.75">
      <c r="H1509"/>
    </row>
    <row r="1510" ht="12.75">
      <c r="H1510"/>
    </row>
    <row r="1511" ht="12.75">
      <c r="H1511"/>
    </row>
    <row r="1512" ht="12.75">
      <c r="H1512"/>
    </row>
    <row r="1513" ht="12.75">
      <c r="H1513"/>
    </row>
    <row r="1514" ht="12.75">
      <c r="H1514"/>
    </row>
    <row r="1515" ht="12.75">
      <c r="H1515"/>
    </row>
    <row r="1516" ht="12.75">
      <c r="H1516"/>
    </row>
    <row r="1517" ht="12.75">
      <c r="H1517"/>
    </row>
    <row r="1518" ht="12.75">
      <c r="H1518"/>
    </row>
    <row r="1519" ht="12.75">
      <c r="H1519"/>
    </row>
    <row r="1520" ht="12.75">
      <c r="H1520"/>
    </row>
    <row r="1521" ht="12.75">
      <c r="H1521"/>
    </row>
    <row r="1522" ht="12.75">
      <c r="H1522"/>
    </row>
    <row r="1523" ht="12.75">
      <c r="H1523"/>
    </row>
    <row r="1524" ht="12.75">
      <c r="H1524"/>
    </row>
    <row r="1525" ht="12.75">
      <c r="H1525"/>
    </row>
    <row r="1526" ht="12.75">
      <c r="H1526"/>
    </row>
    <row r="1527" ht="12.75">
      <c r="H1527"/>
    </row>
    <row r="1528" ht="12.75">
      <c r="H1528"/>
    </row>
    <row r="1529" ht="12.75">
      <c r="H1529"/>
    </row>
    <row r="1530" ht="12.75">
      <c r="H1530"/>
    </row>
    <row r="1531" ht="12.75">
      <c r="H1531"/>
    </row>
    <row r="1532" ht="12.75">
      <c r="H1532"/>
    </row>
    <row r="1533" ht="12.75">
      <c r="H1533"/>
    </row>
    <row r="1534" ht="12.75">
      <c r="H1534"/>
    </row>
    <row r="1535" ht="12.75">
      <c r="H1535"/>
    </row>
    <row r="1536" ht="12.75">
      <c r="H1536"/>
    </row>
    <row r="1537" ht="12.75">
      <c r="H1537"/>
    </row>
    <row r="1538" ht="12.75">
      <c r="H1538"/>
    </row>
    <row r="1539" ht="12.75">
      <c r="H1539"/>
    </row>
    <row r="1540" ht="12.75">
      <c r="H1540"/>
    </row>
    <row r="1541" ht="12.75">
      <c r="H1541"/>
    </row>
    <row r="1542" ht="12.75">
      <c r="H1542"/>
    </row>
    <row r="1543" ht="12.75">
      <c r="H1543"/>
    </row>
    <row r="1544" ht="12.75">
      <c r="H1544"/>
    </row>
    <row r="1545" ht="12.75">
      <c r="H1545"/>
    </row>
    <row r="1546" ht="12.75">
      <c r="H1546"/>
    </row>
    <row r="1547" ht="12.75">
      <c r="H1547"/>
    </row>
    <row r="1548" ht="12.75">
      <c r="H1548"/>
    </row>
    <row r="1549" ht="12.75">
      <c r="H1549"/>
    </row>
    <row r="1550" ht="12.75">
      <c r="H1550"/>
    </row>
    <row r="1551" ht="12.75">
      <c r="H1551"/>
    </row>
    <row r="1552" ht="12.75">
      <c r="H1552"/>
    </row>
    <row r="1553" ht="12.75">
      <c r="H1553"/>
    </row>
    <row r="1554" ht="12.75">
      <c r="H1554"/>
    </row>
    <row r="1555" ht="12.75">
      <c r="H1555"/>
    </row>
    <row r="1556" ht="12.75">
      <c r="H1556"/>
    </row>
    <row r="1557" ht="12.75">
      <c r="H1557"/>
    </row>
    <row r="1558" ht="12.75">
      <c r="H1558"/>
    </row>
    <row r="1559" ht="12.75">
      <c r="H1559"/>
    </row>
    <row r="1560" ht="12.75">
      <c r="H1560"/>
    </row>
    <row r="1561" ht="12.75">
      <c r="H1561"/>
    </row>
    <row r="1562" ht="12.75">
      <c r="H1562"/>
    </row>
    <row r="1563" ht="12.75">
      <c r="H1563"/>
    </row>
    <row r="1564" ht="12.75">
      <c r="H1564"/>
    </row>
    <row r="1565" ht="12.75">
      <c r="H1565"/>
    </row>
    <row r="1566" ht="12.75">
      <c r="H1566"/>
    </row>
    <row r="1567" ht="12.75">
      <c r="H1567"/>
    </row>
    <row r="1568" ht="12.75">
      <c r="H1568"/>
    </row>
    <row r="1569" ht="12.75">
      <c r="H1569"/>
    </row>
    <row r="1570" ht="12.75">
      <c r="H1570"/>
    </row>
    <row r="1571" ht="12.75">
      <c r="H1571"/>
    </row>
    <row r="1572" ht="12.75">
      <c r="H1572"/>
    </row>
    <row r="1573" ht="12.75">
      <c r="H1573"/>
    </row>
    <row r="1574" ht="12.75">
      <c r="H1574"/>
    </row>
    <row r="1575" ht="12.75">
      <c r="H1575"/>
    </row>
    <row r="1576" ht="12.75">
      <c r="H1576"/>
    </row>
    <row r="1577" ht="12.75">
      <c r="H1577"/>
    </row>
    <row r="1578" ht="12.75">
      <c r="H1578"/>
    </row>
    <row r="1579" ht="12.75">
      <c r="H1579"/>
    </row>
    <row r="1580" ht="12.75">
      <c r="H1580"/>
    </row>
    <row r="1581" ht="12.75">
      <c r="H1581"/>
    </row>
    <row r="1582" ht="12.75">
      <c r="H1582"/>
    </row>
    <row r="1583" ht="12.75">
      <c r="H1583"/>
    </row>
    <row r="1584" ht="12.75">
      <c r="H1584"/>
    </row>
    <row r="1585" ht="12.75">
      <c r="H1585"/>
    </row>
    <row r="1586" ht="12.75">
      <c r="H1586"/>
    </row>
    <row r="1587" ht="12.75">
      <c r="H1587"/>
    </row>
    <row r="1588" ht="12.75">
      <c r="H1588"/>
    </row>
    <row r="1589" ht="12.75">
      <c r="H1589"/>
    </row>
    <row r="1590" ht="12.75">
      <c r="H1590"/>
    </row>
    <row r="1591" ht="12.75">
      <c r="H1591"/>
    </row>
    <row r="1592" ht="12.75">
      <c r="H1592"/>
    </row>
    <row r="1593" ht="12.75">
      <c r="H1593"/>
    </row>
    <row r="1594" ht="12.75">
      <c r="H1594"/>
    </row>
    <row r="1595" ht="12.75">
      <c r="H1595"/>
    </row>
    <row r="1596" ht="12.75">
      <c r="H1596"/>
    </row>
    <row r="1597" ht="12.75">
      <c r="H1597"/>
    </row>
    <row r="1598" ht="12.75">
      <c r="H1598"/>
    </row>
    <row r="1599" ht="12.75">
      <c r="H1599"/>
    </row>
    <row r="1600" ht="12.75">
      <c r="H1600"/>
    </row>
    <row r="1601" ht="12.75">
      <c r="H1601"/>
    </row>
    <row r="1602" ht="12.75">
      <c r="H1602"/>
    </row>
    <row r="1603" ht="12.75">
      <c r="H1603"/>
    </row>
    <row r="1604" ht="12.75">
      <c r="H1604"/>
    </row>
    <row r="1605" ht="12.75">
      <c r="H1605"/>
    </row>
    <row r="1606" ht="12.75">
      <c r="H1606"/>
    </row>
    <row r="1607" ht="12.75">
      <c r="H1607"/>
    </row>
    <row r="1608" ht="12.75">
      <c r="H1608"/>
    </row>
    <row r="1609" ht="12.75">
      <c r="H1609"/>
    </row>
    <row r="1610" ht="12.75">
      <c r="H1610"/>
    </row>
    <row r="1611" ht="12.75">
      <c r="H1611"/>
    </row>
    <row r="1612" ht="12.75">
      <c r="H1612"/>
    </row>
    <row r="1613" ht="12.75">
      <c r="H1613"/>
    </row>
    <row r="1614" ht="12.75">
      <c r="H1614"/>
    </row>
    <row r="1615" ht="12.75">
      <c r="H1615"/>
    </row>
    <row r="1616" ht="12.75">
      <c r="H1616"/>
    </row>
    <row r="1617" ht="12.75">
      <c r="H1617"/>
    </row>
    <row r="1618" ht="12.75">
      <c r="H1618"/>
    </row>
    <row r="1619" ht="12.75">
      <c r="H1619"/>
    </row>
    <row r="1620" ht="12.75">
      <c r="H1620"/>
    </row>
    <row r="1621" ht="12.75">
      <c r="H1621"/>
    </row>
    <row r="1622" ht="12.75">
      <c r="H1622"/>
    </row>
    <row r="1623" ht="12.75">
      <c r="H1623"/>
    </row>
    <row r="1624" ht="12.75">
      <c r="H1624"/>
    </row>
    <row r="1625" ht="12.75">
      <c r="H1625"/>
    </row>
    <row r="1626" ht="12.75">
      <c r="H1626"/>
    </row>
    <row r="1627" ht="12.75">
      <c r="H1627"/>
    </row>
    <row r="1628" ht="12.75">
      <c r="H1628"/>
    </row>
    <row r="1629" ht="12.75">
      <c r="H1629"/>
    </row>
    <row r="1630" ht="12.75">
      <c r="H1630"/>
    </row>
    <row r="1631" ht="12.75">
      <c r="H1631"/>
    </row>
    <row r="1632" ht="12.75">
      <c r="H1632"/>
    </row>
    <row r="1633" ht="12.75">
      <c r="H1633"/>
    </row>
    <row r="1634" ht="12.75">
      <c r="H1634"/>
    </row>
    <row r="1635" ht="12.75">
      <c r="H1635"/>
    </row>
    <row r="1636" ht="12.75">
      <c r="H1636"/>
    </row>
    <row r="1637" ht="12.75">
      <c r="H1637"/>
    </row>
    <row r="1638" ht="12.75">
      <c r="H1638"/>
    </row>
    <row r="1639" ht="12.75">
      <c r="H1639"/>
    </row>
    <row r="1640" ht="12.75">
      <c r="H1640"/>
    </row>
    <row r="1641" ht="12.75">
      <c r="H1641"/>
    </row>
    <row r="1642" ht="12.75">
      <c r="H1642"/>
    </row>
    <row r="1643" ht="12.75">
      <c r="H1643"/>
    </row>
    <row r="1644" ht="12.75">
      <c r="H1644"/>
    </row>
    <row r="1645" ht="12.75">
      <c r="H1645"/>
    </row>
    <row r="1646" ht="12.75">
      <c r="H1646"/>
    </row>
    <row r="1647" ht="12.75">
      <c r="H1647"/>
    </row>
    <row r="1648" ht="12.75">
      <c r="H1648"/>
    </row>
    <row r="1649" ht="12.75">
      <c r="H1649"/>
    </row>
    <row r="1650" ht="12.75">
      <c r="H1650"/>
    </row>
    <row r="1651" ht="12.75">
      <c r="H1651"/>
    </row>
    <row r="1652" ht="12.75">
      <c r="H1652"/>
    </row>
    <row r="1653" ht="12.75">
      <c r="H1653"/>
    </row>
    <row r="1654" ht="12.75">
      <c r="H1654"/>
    </row>
    <row r="1655" ht="12.75">
      <c r="H1655"/>
    </row>
    <row r="1656" ht="12.75">
      <c r="H1656"/>
    </row>
    <row r="1657" ht="12.75">
      <c r="H1657"/>
    </row>
    <row r="1658" ht="12.75">
      <c r="H1658"/>
    </row>
    <row r="1659" ht="12.75">
      <c r="H1659"/>
    </row>
    <row r="1660" ht="12.75">
      <c r="H1660"/>
    </row>
    <row r="1661" ht="12.75">
      <c r="H1661"/>
    </row>
    <row r="1662" ht="12.75">
      <c r="H1662"/>
    </row>
    <row r="1663" ht="12.75">
      <c r="H1663"/>
    </row>
    <row r="1664" ht="12.75">
      <c r="H1664"/>
    </row>
    <row r="1665" ht="12.75">
      <c r="H1665"/>
    </row>
    <row r="1666" ht="12.75">
      <c r="H1666"/>
    </row>
    <row r="1667" ht="12.75">
      <c r="H1667"/>
    </row>
    <row r="1668" ht="12.75">
      <c r="H1668"/>
    </row>
    <row r="1669" ht="12.75">
      <c r="H1669"/>
    </row>
    <row r="1670" ht="12.75">
      <c r="H1670"/>
    </row>
    <row r="1671" ht="12.75">
      <c r="H1671"/>
    </row>
    <row r="1672" ht="12.75">
      <c r="H1672"/>
    </row>
    <row r="1673" ht="12.75">
      <c r="H1673"/>
    </row>
    <row r="1674" ht="12.75">
      <c r="H1674"/>
    </row>
    <row r="1675" ht="12.75">
      <c r="H1675"/>
    </row>
    <row r="1676" ht="12.75">
      <c r="H1676"/>
    </row>
    <row r="1677" ht="12.75">
      <c r="H1677"/>
    </row>
    <row r="1678" ht="12.75">
      <c r="H1678"/>
    </row>
    <row r="1679" ht="12.75">
      <c r="H1679"/>
    </row>
    <row r="1680" ht="12.75">
      <c r="H1680"/>
    </row>
    <row r="1681" ht="12.75">
      <c r="H1681"/>
    </row>
    <row r="1682" ht="12.75">
      <c r="H1682"/>
    </row>
    <row r="1683" ht="12.75">
      <c r="H1683"/>
    </row>
    <row r="1684" ht="12.75">
      <c r="H1684"/>
    </row>
    <row r="1685" ht="12.75">
      <c r="H1685"/>
    </row>
    <row r="1686" ht="12.75">
      <c r="H1686"/>
    </row>
    <row r="1687" ht="12.75">
      <c r="H1687"/>
    </row>
    <row r="1688" ht="12.75">
      <c r="H1688"/>
    </row>
    <row r="1689" ht="12.75">
      <c r="H1689"/>
    </row>
    <row r="1690" ht="12.75">
      <c r="H1690"/>
    </row>
    <row r="1691" ht="12.75">
      <c r="H1691"/>
    </row>
    <row r="1692" ht="12.75">
      <c r="H1692"/>
    </row>
    <row r="1693" ht="12.75">
      <c r="H1693"/>
    </row>
    <row r="1694" ht="12.75">
      <c r="H1694"/>
    </row>
    <row r="1695" ht="12.75">
      <c r="H1695"/>
    </row>
    <row r="1696" ht="12.75">
      <c r="H1696"/>
    </row>
    <row r="1697" ht="12.75">
      <c r="H1697"/>
    </row>
    <row r="1698" ht="12.75">
      <c r="H1698"/>
    </row>
    <row r="1699" ht="12.75">
      <c r="H1699"/>
    </row>
    <row r="1700" ht="12.75">
      <c r="H1700"/>
    </row>
    <row r="1701" ht="12.75">
      <c r="H1701"/>
    </row>
    <row r="1702" ht="12.75">
      <c r="H1702"/>
    </row>
    <row r="1703" ht="12.75">
      <c r="H1703"/>
    </row>
    <row r="1704" ht="12.75">
      <c r="H1704"/>
    </row>
    <row r="1705" ht="12.75">
      <c r="H1705"/>
    </row>
    <row r="1706" ht="12.75">
      <c r="H1706"/>
    </row>
    <row r="1707" ht="12.75">
      <c r="H1707"/>
    </row>
    <row r="1708" ht="12.75">
      <c r="H1708"/>
    </row>
    <row r="1709" ht="12.75">
      <c r="H1709"/>
    </row>
    <row r="1710" ht="12.75">
      <c r="H1710"/>
    </row>
    <row r="1711" ht="12.75">
      <c r="H1711"/>
    </row>
    <row r="1712" ht="12.75">
      <c r="H1712"/>
    </row>
    <row r="1713" ht="12.75">
      <c r="H1713"/>
    </row>
    <row r="1714" ht="12.75">
      <c r="H1714"/>
    </row>
    <row r="1715" ht="12.75">
      <c r="H1715"/>
    </row>
    <row r="1716" ht="12.75">
      <c r="H1716"/>
    </row>
    <row r="1717" ht="12.75">
      <c r="H1717"/>
    </row>
    <row r="1718" ht="12.75">
      <c r="H1718"/>
    </row>
    <row r="1719" ht="12.75">
      <c r="H1719"/>
    </row>
    <row r="1720" ht="12.75">
      <c r="H1720"/>
    </row>
    <row r="1721" ht="12.75">
      <c r="H1721"/>
    </row>
    <row r="1722" ht="12.75">
      <c r="H1722"/>
    </row>
    <row r="1723" ht="12.75">
      <c r="H1723"/>
    </row>
    <row r="1724" ht="12.75">
      <c r="H1724"/>
    </row>
    <row r="1725" ht="12.75">
      <c r="H1725"/>
    </row>
    <row r="1726" ht="12.75">
      <c r="H1726"/>
    </row>
    <row r="1727" ht="12.75">
      <c r="H1727"/>
    </row>
    <row r="1728" ht="12.75">
      <c r="H1728"/>
    </row>
    <row r="1729" ht="12.75">
      <c r="H1729"/>
    </row>
    <row r="1730" ht="12.75">
      <c r="H1730"/>
    </row>
    <row r="1731" ht="12.75">
      <c r="H1731"/>
    </row>
    <row r="1732" ht="12.75">
      <c r="H1732"/>
    </row>
    <row r="1733" ht="12.75">
      <c r="H1733"/>
    </row>
    <row r="1734" ht="12.75">
      <c r="H1734"/>
    </row>
    <row r="1735" ht="12.75">
      <c r="H1735"/>
    </row>
    <row r="1736" ht="12.75">
      <c r="H1736"/>
    </row>
    <row r="1737" ht="12.75">
      <c r="H1737"/>
    </row>
    <row r="1738" ht="12.75">
      <c r="H1738"/>
    </row>
    <row r="1739" ht="12.75">
      <c r="H1739"/>
    </row>
    <row r="1740" ht="12.75">
      <c r="H1740"/>
    </row>
    <row r="1741" ht="12.75">
      <c r="H1741"/>
    </row>
    <row r="1742" ht="12.75">
      <c r="H1742"/>
    </row>
    <row r="1743" ht="12.75">
      <c r="H1743"/>
    </row>
    <row r="1744" ht="12.75">
      <c r="H1744"/>
    </row>
    <row r="1745" ht="12.75">
      <c r="H1745"/>
    </row>
    <row r="1746" ht="12.75">
      <c r="H1746"/>
    </row>
    <row r="1747" ht="12.75">
      <c r="H1747"/>
    </row>
    <row r="1748" ht="12.75">
      <c r="H1748"/>
    </row>
    <row r="1749" ht="12.75">
      <c r="H1749"/>
    </row>
    <row r="1750" ht="12.75">
      <c r="H1750"/>
    </row>
    <row r="1751" ht="12.75">
      <c r="H1751"/>
    </row>
    <row r="1752" ht="12.75">
      <c r="H1752"/>
    </row>
    <row r="1753" ht="12.75">
      <c r="H1753"/>
    </row>
    <row r="1754" ht="12.75">
      <c r="H1754"/>
    </row>
    <row r="1755" ht="12.75">
      <c r="H1755"/>
    </row>
    <row r="1756" ht="12.75">
      <c r="H1756"/>
    </row>
    <row r="1757" ht="12.75">
      <c r="H1757"/>
    </row>
    <row r="1758" ht="12.75">
      <c r="H1758"/>
    </row>
    <row r="1759" ht="12.75">
      <c r="H1759"/>
    </row>
    <row r="1760" ht="12.75">
      <c r="H1760"/>
    </row>
    <row r="1761" ht="12.75">
      <c r="H1761"/>
    </row>
    <row r="1762" ht="12.75">
      <c r="H1762"/>
    </row>
    <row r="1763" ht="12.75">
      <c r="H1763"/>
    </row>
    <row r="1764" ht="12.75">
      <c r="H1764"/>
    </row>
    <row r="1765" ht="12.75">
      <c r="H1765"/>
    </row>
    <row r="1766" ht="12.75">
      <c r="H1766"/>
    </row>
    <row r="1767" ht="12.75">
      <c r="H1767"/>
    </row>
    <row r="1768" ht="12.75">
      <c r="H1768"/>
    </row>
    <row r="1769" ht="12.75">
      <c r="H1769"/>
    </row>
    <row r="1770" ht="12.75">
      <c r="H1770"/>
    </row>
    <row r="1771" ht="12.75">
      <c r="H1771"/>
    </row>
    <row r="1772" ht="12.75">
      <c r="H1772"/>
    </row>
    <row r="1773" ht="12.75">
      <c r="H1773"/>
    </row>
    <row r="1774" ht="12.75">
      <c r="H1774"/>
    </row>
    <row r="1775" ht="12.75">
      <c r="H1775"/>
    </row>
    <row r="1776" ht="12.75">
      <c r="H1776"/>
    </row>
    <row r="1777" ht="12.75">
      <c r="H1777"/>
    </row>
    <row r="1778" ht="12.75">
      <c r="H1778"/>
    </row>
    <row r="1779" ht="12.75">
      <c r="H1779"/>
    </row>
    <row r="1780" ht="12.75">
      <c r="H1780"/>
    </row>
    <row r="1781" ht="12.75">
      <c r="H1781"/>
    </row>
    <row r="1782" ht="12.75">
      <c r="H1782"/>
    </row>
    <row r="1783" ht="12.75">
      <c r="H1783"/>
    </row>
    <row r="1784" ht="12.75">
      <c r="H1784"/>
    </row>
    <row r="1785" ht="12.75">
      <c r="H1785"/>
    </row>
    <row r="1786" ht="12.75">
      <c r="H1786"/>
    </row>
    <row r="1787" ht="12.75">
      <c r="H1787"/>
    </row>
    <row r="1788" ht="12.75">
      <c r="H1788"/>
    </row>
    <row r="1789" ht="12.75">
      <c r="H1789"/>
    </row>
    <row r="1790" ht="12.75">
      <c r="H1790"/>
    </row>
    <row r="1791" ht="12.75">
      <c r="H1791"/>
    </row>
    <row r="1792" ht="12.75">
      <c r="H1792"/>
    </row>
    <row r="1793" ht="12.75">
      <c r="H1793"/>
    </row>
    <row r="1794" ht="12.75">
      <c r="H1794"/>
    </row>
    <row r="1795" ht="12.75">
      <c r="H1795"/>
    </row>
    <row r="1796" ht="12.75">
      <c r="H1796"/>
    </row>
    <row r="1797" ht="12.75">
      <c r="H1797"/>
    </row>
    <row r="1798" ht="12.75">
      <c r="H1798"/>
    </row>
    <row r="1799" ht="12.75">
      <c r="H1799"/>
    </row>
    <row r="1800" ht="12.75">
      <c r="H1800"/>
    </row>
    <row r="1801" ht="12.75">
      <c r="H1801"/>
    </row>
    <row r="1802" ht="12.75">
      <c r="H1802"/>
    </row>
    <row r="1803" ht="12.75">
      <c r="H1803"/>
    </row>
    <row r="1804" ht="12.75">
      <c r="H1804"/>
    </row>
    <row r="1805" ht="12.75">
      <c r="H1805"/>
    </row>
    <row r="1806" ht="12.75">
      <c r="H1806"/>
    </row>
    <row r="1807" ht="12.75">
      <c r="H1807"/>
    </row>
    <row r="1808" ht="12.75">
      <c r="H1808"/>
    </row>
    <row r="1809" ht="12.75">
      <c r="H1809"/>
    </row>
    <row r="1810" ht="12.75">
      <c r="H1810"/>
    </row>
    <row r="1811" ht="12.75">
      <c r="H1811"/>
    </row>
    <row r="1812" ht="12.75">
      <c r="H1812"/>
    </row>
    <row r="1813" ht="12.75">
      <c r="H1813"/>
    </row>
    <row r="1814" ht="12.75">
      <c r="H1814"/>
    </row>
    <row r="1815" ht="12.75">
      <c r="H1815"/>
    </row>
    <row r="1816" ht="12.75">
      <c r="H1816"/>
    </row>
    <row r="1817" ht="12.75">
      <c r="H1817"/>
    </row>
    <row r="1818" ht="12.75">
      <c r="H1818"/>
    </row>
    <row r="1819" ht="12.75">
      <c r="H1819"/>
    </row>
    <row r="1820" ht="12.75">
      <c r="H1820"/>
    </row>
    <row r="1821" ht="12.75">
      <c r="H1821"/>
    </row>
    <row r="1822" ht="12.75">
      <c r="H1822"/>
    </row>
    <row r="1823" ht="12.75">
      <c r="H1823"/>
    </row>
    <row r="1824" ht="12.75">
      <c r="H1824"/>
    </row>
    <row r="1825" ht="12.75">
      <c r="H1825"/>
    </row>
    <row r="1826" ht="12.75">
      <c r="H1826"/>
    </row>
    <row r="1827" ht="12.75">
      <c r="H1827"/>
    </row>
    <row r="1828" ht="12.75">
      <c r="H1828"/>
    </row>
    <row r="1829" ht="12.75">
      <c r="H1829"/>
    </row>
    <row r="1830" ht="12.75">
      <c r="H1830"/>
    </row>
    <row r="1831" ht="12.75">
      <c r="H1831"/>
    </row>
    <row r="1832" ht="12.75">
      <c r="H1832"/>
    </row>
    <row r="1833" ht="12.75">
      <c r="H1833"/>
    </row>
    <row r="1834" ht="12.75">
      <c r="H1834"/>
    </row>
    <row r="1835" ht="12.75">
      <c r="H1835"/>
    </row>
    <row r="1836" ht="12.75">
      <c r="H1836"/>
    </row>
    <row r="1837" ht="12.75">
      <c r="H1837"/>
    </row>
    <row r="1838" ht="12.75">
      <c r="H1838"/>
    </row>
    <row r="1839" ht="12.75">
      <c r="H1839"/>
    </row>
    <row r="1840" ht="12.75">
      <c r="H1840"/>
    </row>
    <row r="1841" ht="12.75">
      <c r="H1841"/>
    </row>
    <row r="1842" ht="12.75">
      <c r="H1842"/>
    </row>
    <row r="1843" ht="12.75">
      <c r="H1843"/>
    </row>
    <row r="1844" ht="12.75">
      <c r="H1844"/>
    </row>
    <row r="1845" ht="12.75">
      <c r="H1845"/>
    </row>
    <row r="1846" ht="12.75">
      <c r="H1846"/>
    </row>
    <row r="1847" ht="12.75">
      <c r="H1847"/>
    </row>
    <row r="1848" ht="12.75">
      <c r="H1848"/>
    </row>
    <row r="1849" ht="12.75">
      <c r="H1849"/>
    </row>
    <row r="1850" ht="12.75">
      <c r="H1850"/>
    </row>
    <row r="1851" ht="12.75">
      <c r="H1851"/>
    </row>
    <row r="1852" ht="12.75">
      <c r="H1852"/>
    </row>
    <row r="1853" ht="12.75">
      <c r="H1853"/>
    </row>
    <row r="1854" ht="12.75">
      <c r="H1854"/>
    </row>
    <row r="1855" ht="12.75">
      <c r="H1855"/>
    </row>
    <row r="1856" ht="12.75">
      <c r="H1856"/>
    </row>
    <row r="1857" ht="12.75">
      <c r="H1857"/>
    </row>
    <row r="1858" ht="12.75">
      <c r="H1858"/>
    </row>
    <row r="1859" ht="12.75">
      <c r="H1859"/>
    </row>
    <row r="1860" ht="12.75">
      <c r="H1860"/>
    </row>
    <row r="1861" ht="12.75">
      <c r="H1861"/>
    </row>
    <row r="1862" ht="12.75">
      <c r="H1862"/>
    </row>
    <row r="1863" ht="12.75">
      <c r="H1863"/>
    </row>
    <row r="1864" ht="12.75">
      <c r="H1864"/>
    </row>
    <row r="1865" ht="12.75">
      <c r="H1865"/>
    </row>
    <row r="1866" ht="12.75">
      <c r="H1866"/>
    </row>
    <row r="1867" ht="12.75">
      <c r="H1867"/>
    </row>
    <row r="1868" ht="12.75">
      <c r="H1868"/>
    </row>
    <row r="1869" ht="12.75">
      <c r="H1869"/>
    </row>
    <row r="1870" ht="12.75">
      <c r="H1870"/>
    </row>
    <row r="1871" ht="12.75">
      <c r="H1871"/>
    </row>
    <row r="1872" ht="12.75">
      <c r="H1872"/>
    </row>
    <row r="1873" ht="12.75">
      <c r="H1873"/>
    </row>
    <row r="1874" ht="12.75">
      <c r="H1874"/>
    </row>
    <row r="1875" ht="12.75">
      <c r="H1875"/>
    </row>
    <row r="1876" ht="12.75">
      <c r="H1876"/>
    </row>
    <row r="1877" ht="12.75">
      <c r="H1877"/>
    </row>
    <row r="1878" ht="12.75">
      <c r="H1878"/>
    </row>
    <row r="1879" ht="12.75">
      <c r="H1879"/>
    </row>
    <row r="1880" ht="12.75">
      <c r="H1880"/>
    </row>
    <row r="1881" ht="12.75">
      <c r="H1881"/>
    </row>
    <row r="1882" ht="12.75">
      <c r="H1882"/>
    </row>
    <row r="1883" ht="12.75">
      <c r="H1883"/>
    </row>
    <row r="1884" ht="12.75">
      <c r="H1884"/>
    </row>
    <row r="1885" ht="12.75">
      <c r="H1885"/>
    </row>
    <row r="1886" ht="12.75">
      <c r="H1886"/>
    </row>
    <row r="1887" ht="12.75">
      <c r="H1887"/>
    </row>
    <row r="1888" ht="12.75">
      <c r="H1888"/>
    </row>
    <row r="1889" ht="12.75">
      <c r="H1889"/>
    </row>
    <row r="1890" ht="12.75">
      <c r="H1890"/>
    </row>
    <row r="1891" ht="12.75">
      <c r="H1891"/>
    </row>
    <row r="1892" ht="12.75">
      <c r="H1892"/>
    </row>
    <row r="1893" ht="12.75">
      <c r="H1893"/>
    </row>
    <row r="1894" ht="12.75">
      <c r="H1894"/>
    </row>
    <row r="1895" ht="12.75">
      <c r="H1895"/>
    </row>
    <row r="1896" ht="12.75">
      <c r="H1896"/>
    </row>
    <row r="1897" ht="12.75">
      <c r="H1897"/>
    </row>
    <row r="1898" ht="12.75">
      <c r="H1898"/>
    </row>
    <row r="1899" ht="12.75">
      <c r="H1899"/>
    </row>
    <row r="1900" ht="12.75">
      <c r="H1900"/>
    </row>
    <row r="1901" ht="12.75">
      <c r="H1901"/>
    </row>
    <row r="1902" ht="12.75">
      <c r="H1902"/>
    </row>
    <row r="1903" ht="12.75">
      <c r="H1903"/>
    </row>
    <row r="1904" ht="12.75">
      <c r="H1904"/>
    </row>
    <row r="1905" ht="12.75">
      <c r="H1905"/>
    </row>
    <row r="1906" ht="12.75">
      <c r="H1906"/>
    </row>
    <row r="1907" ht="12.75">
      <c r="H1907"/>
    </row>
    <row r="1908" ht="12.75">
      <c r="H1908"/>
    </row>
    <row r="1909" ht="12.75">
      <c r="H1909"/>
    </row>
    <row r="1910" ht="12.75">
      <c r="H1910"/>
    </row>
    <row r="1911" ht="12.75">
      <c r="H1911"/>
    </row>
    <row r="1912" ht="12.75">
      <c r="H1912"/>
    </row>
    <row r="1913" ht="12.75">
      <c r="H1913"/>
    </row>
    <row r="1914" ht="12.75">
      <c r="H1914"/>
    </row>
    <row r="1915" ht="12.75">
      <c r="H1915"/>
    </row>
    <row r="1916" ht="12.75">
      <c r="H1916"/>
    </row>
    <row r="1917" ht="12.75">
      <c r="H1917"/>
    </row>
    <row r="1918" ht="12.75">
      <c r="H1918"/>
    </row>
    <row r="1919" ht="12.75">
      <c r="H1919"/>
    </row>
    <row r="1920" ht="12.75">
      <c r="H1920"/>
    </row>
    <row r="1921" ht="12.75">
      <c r="H1921"/>
    </row>
    <row r="1922" ht="12.75">
      <c r="H1922"/>
    </row>
    <row r="1923" ht="12.75">
      <c r="H1923"/>
    </row>
    <row r="1924" ht="12.75">
      <c r="H1924"/>
    </row>
    <row r="1925" ht="12.75">
      <c r="H1925"/>
    </row>
    <row r="1926" ht="12.75">
      <c r="H1926"/>
    </row>
    <row r="1927" ht="12.75">
      <c r="H1927"/>
    </row>
    <row r="1928" ht="12.75">
      <c r="H1928"/>
    </row>
    <row r="1929" ht="12.75">
      <c r="H1929"/>
    </row>
    <row r="1930" ht="12.75">
      <c r="H1930"/>
    </row>
    <row r="1931" ht="12.75">
      <c r="H1931"/>
    </row>
    <row r="1932" ht="12.75">
      <c r="H1932"/>
    </row>
    <row r="1933" ht="12.75">
      <c r="H1933"/>
    </row>
    <row r="1934" ht="12.75">
      <c r="H1934"/>
    </row>
    <row r="1935" ht="12.75">
      <c r="H1935"/>
    </row>
    <row r="1936" ht="12.75">
      <c r="H1936"/>
    </row>
    <row r="1937" ht="12.75">
      <c r="H1937"/>
    </row>
    <row r="1938" ht="12.75">
      <c r="H1938"/>
    </row>
    <row r="1939" ht="12.75">
      <c r="H1939"/>
    </row>
    <row r="1940" ht="12.75">
      <c r="H1940"/>
    </row>
    <row r="1941" ht="12.75">
      <c r="H1941"/>
    </row>
    <row r="1942" ht="12.75">
      <c r="H1942"/>
    </row>
    <row r="1943" ht="12.75">
      <c r="H1943"/>
    </row>
    <row r="1944" ht="12.75">
      <c r="H1944"/>
    </row>
    <row r="1945" ht="12.75">
      <c r="H1945"/>
    </row>
    <row r="1946" ht="12.75">
      <c r="H1946"/>
    </row>
    <row r="1947" ht="12.75">
      <c r="H1947"/>
    </row>
    <row r="1948" ht="12.75">
      <c r="H1948"/>
    </row>
    <row r="1949" ht="12.75">
      <c r="H1949"/>
    </row>
    <row r="1950" ht="12.75">
      <c r="H1950"/>
    </row>
    <row r="1951" ht="12.75">
      <c r="H1951"/>
    </row>
    <row r="1952" ht="12.75">
      <c r="H1952"/>
    </row>
    <row r="1953" ht="12.75">
      <c r="H1953"/>
    </row>
    <row r="1954" ht="12.75">
      <c r="H1954"/>
    </row>
    <row r="1955" ht="12.75">
      <c r="H1955"/>
    </row>
    <row r="1956" ht="12.75">
      <c r="H1956"/>
    </row>
    <row r="1957" ht="12.75">
      <c r="H1957"/>
    </row>
    <row r="1958" ht="12.75">
      <c r="H1958"/>
    </row>
    <row r="1959" ht="12.75">
      <c r="H1959"/>
    </row>
    <row r="1960" ht="12.75">
      <c r="H1960"/>
    </row>
    <row r="1961" ht="12.75">
      <c r="H1961"/>
    </row>
    <row r="1962" ht="12.75">
      <c r="H1962"/>
    </row>
    <row r="1963" ht="12.75">
      <c r="H1963"/>
    </row>
    <row r="1964" ht="12.75">
      <c r="H1964"/>
    </row>
    <row r="1965" ht="12.75">
      <c r="H1965"/>
    </row>
    <row r="1966" ht="12.75">
      <c r="H1966"/>
    </row>
    <row r="1967" ht="12.75">
      <c r="H1967"/>
    </row>
    <row r="1968" ht="12.75">
      <c r="H1968"/>
    </row>
    <row r="1969" ht="12.75">
      <c r="H1969"/>
    </row>
    <row r="1970" ht="12.75">
      <c r="H1970"/>
    </row>
    <row r="1971" ht="12.75">
      <c r="H1971"/>
    </row>
    <row r="1972" ht="12.75">
      <c r="H1972"/>
    </row>
    <row r="1973" ht="12.75">
      <c r="H1973"/>
    </row>
    <row r="1974" ht="12.75">
      <c r="H1974"/>
    </row>
    <row r="1975" ht="12.75">
      <c r="H1975"/>
    </row>
    <row r="1976" ht="12.75">
      <c r="H1976"/>
    </row>
    <row r="1977" ht="12.75">
      <c r="H1977"/>
    </row>
    <row r="1978" ht="12.75">
      <c r="H1978"/>
    </row>
    <row r="1979" ht="12.75">
      <c r="H1979"/>
    </row>
    <row r="1980" ht="12.75">
      <c r="H1980"/>
    </row>
    <row r="1981" ht="12.75">
      <c r="H1981"/>
    </row>
    <row r="1982" ht="12.75">
      <c r="H1982"/>
    </row>
    <row r="1983" ht="12.75">
      <c r="H1983"/>
    </row>
    <row r="1984" ht="12.75">
      <c r="H1984"/>
    </row>
    <row r="1985" ht="12.75">
      <c r="H1985"/>
    </row>
    <row r="1986" ht="12.75">
      <c r="H1986"/>
    </row>
    <row r="1987" ht="12.75">
      <c r="H1987"/>
    </row>
    <row r="1988" ht="12.75">
      <c r="H1988"/>
    </row>
    <row r="1989" ht="12.75">
      <c r="H1989"/>
    </row>
    <row r="1990" ht="12.75">
      <c r="H1990"/>
    </row>
    <row r="1991" ht="12.75">
      <c r="H1991"/>
    </row>
    <row r="1992" ht="12.75">
      <c r="H1992"/>
    </row>
    <row r="1993" ht="12.75">
      <c r="H1993"/>
    </row>
    <row r="1994" ht="12.75">
      <c r="H1994"/>
    </row>
    <row r="1995" ht="12.75">
      <c r="H1995"/>
    </row>
    <row r="1996" ht="12.75">
      <c r="H1996"/>
    </row>
    <row r="1997" ht="12.75">
      <c r="H1997"/>
    </row>
    <row r="1998" ht="12.75">
      <c r="H1998"/>
    </row>
    <row r="1999" ht="12.75">
      <c r="H1999"/>
    </row>
    <row r="2000" ht="12.75">
      <c r="H2000"/>
    </row>
    <row r="2001" ht="12.75">
      <c r="H2001"/>
    </row>
    <row r="2002" ht="12.75">
      <c r="H2002"/>
    </row>
    <row r="2003" ht="12.75">
      <c r="H2003"/>
    </row>
    <row r="2004" ht="12.75">
      <c r="H2004"/>
    </row>
    <row r="2005" ht="12.75">
      <c r="H2005"/>
    </row>
    <row r="2006" ht="12.75">
      <c r="H2006"/>
    </row>
    <row r="2007" ht="12.75">
      <c r="H2007"/>
    </row>
    <row r="2008" ht="12.75">
      <c r="H2008"/>
    </row>
    <row r="2009" ht="12.75">
      <c r="H2009"/>
    </row>
    <row r="2010" ht="12.75">
      <c r="H2010"/>
    </row>
    <row r="2011" ht="12.75">
      <c r="H2011"/>
    </row>
    <row r="2012" ht="12.75">
      <c r="H2012"/>
    </row>
    <row r="2013" ht="12.75">
      <c r="H2013"/>
    </row>
    <row r="2014" ht="12.75">
      <c r="H2014"/>
    </row>
    <row r="2015" ht="12.75">
      <c r="H2015"/>
    </row>
    <row r="2016" ht="12.75">
      <c r="H2016"/>
    </row>
    <row r="2017" ht="12.75">
      <c r="H2017"/>
    </row>
    <row r="2018" ht="12.75">
      <c r="H2018"/>
    </row>
    <row r="2019" ht="12.75">
      <c r="H2019"/>
    </row>
    <row r="2020" ht="12.75">
      <c r="H2020"/>
    </row>
    <row r="2021" ht="12.75">
      <c r="H2021"/>
    </row>
    <row r="2022" ht="12.75">
      <c r="H2022"/>
    </row>
    <row r="2023" ht="12.75">
      <c r="H2023"/>
    </row>
    <row r="2024" ht="12.75">
      <c r="H2024"/>
    </row>
    <row r="2025" ht="12.75">
      <c r="H2025"/>
    </row>
    <row r="2026" ht="12.75">
      <c r="H2026"/>
    </row>
    <row r="2027" ht="12.75">
      <c r="H2027"/>
    </row>
    <row r="2028" ht="12.75">
      <c r="H2028"/>
    </row>
    <row r="2029" ht="12.75">
      <c r="H2029"/>
    </row>
    <row r="2030" ht="12.75">
      <c r="H2030"/>
    </row>
    <row r="2031" ht="12.75">
      <c r="H2031"/>
    </row>
    <row r="2032" ht="12.75">
      <c r="H2032"/>
    </row>
    <row r="2033" ht="12.75">
      <c r="H2033"/>
    </row>
    <row r="2034" ht="12.75">
      <c r="H2034"/>
    </row>
    <row r="2035" ht="12.75">
      <c r="H2035"/>
    </row>
    <row r="2036" ht="12.75">
      <c r="H2036"/>
    </row>
    <row r="2037" ht="12.75">
      <c r="H2037"/>
    </row>
    <row r="2038" ht="12.75">
      <c r="H2038"/>
    </row>
    <row r="2039" ht="12.75">
      <c r="H2039"/>
    </row>
    <row r="2040" ht="12.75">
      <c r="H2040"/>
    </row>
    <row r="2041" ht="12.75">
      <c r="H2041"/>
    </row>
    <row r="2042" ht="12.75">
      <c r="H2042"/>
    </row>
    <row r="2043" ht="12.75">
      <c r="H2043"/>
    </row>
    <row r="2044" ht="12.75">
      <c r="H2044"/>
    </row>
    <row r="2045" ht="12.75">
      <c r="H2045"/>
    </row>
    <row r="2046" ht="12.75">
      <c r="H2046"/>
    </row>
    <row r="2047" ht="12.75">
      <c r="H2047"/>
    </row>
    <row r="2048" ht="12.75">
      <c r="H2048"/>
    </row>
    <row r="2049" ht="12.75">
      <c r="H2049"/>
    </row>
    <row r="2050" ht="12.75">
      <c r="H2050"/>
    </row>
    <row r="2051" ht="12.75">
      <c r="H2051"/>
    </row>
    <row r="2052" ht="12.75">
      <c r="H2052"/>
    </row>
    <row r="2053" ht="12.75">
      <c r="H2053"/>
    </row>
    <row r="2054" ht="12.75">
      <c r="H2054"/>
    </row>
    <row r="2055" ht="12.75">
      <c r="H2055"/>
    </row>
    <row r="2056" ht="12.75">
      <c r="H2056"/>
    </row>
    <row r="2057" ht="12.75">
      <c r="H2057"/>
    </row>
    <row r="2058" ht="12.75">
      <c r="H2058"/>
    </row>
    <row r="2059" ht="12.75">
      <c r="H2059"/>
    </row>
    <row r="2060" ht="12.75">
      <c r="H2060"/>
    </row>
    <row r="2061" ht="12.75">
      <c r="H2061"/>
    </row>
    <row r="2062" ht="12.75">
      <c r="H2062"/>
    </row>
    <row r="2063" ht="12.75">
      <c r="H2063"/>
    </row>
    <row r="2064" ht="12.75">
      <c r="H2064"/>
    </row>
    <row r="2065" ht="12.75">
      <c r="H2065"/>
    </row>
    <row r="2066" ht="12.75">
      <c r="H2066"/>
    </row>
    <row r="2067" ht="12.75">
      <c r="H2067"/>
    </row>
    <row r="2068" ht="12.75">
      <c r="H2068"/>
    </row>
    <row r="2069" ht="12.75">
      <c r="H2069"/>
    </row>
    <row r="2070" ht="12.75">
      <c r="H2070"/>
    </row>
    <row r="2071" ht="12.75">
      <c r="H2071"/>
    </row>
    <row r="2072" ht="12.75">
      <c r="H2072"/>
    </row>
    <row r="2073" ht="12.75">
      <c r="H2073"/>
    </row>
    <row r="2074" ht="12.75">
      <c r="H2074"/>
    </row>
    <row r="2075" ht="12.75">
      <c r="H2075"/>
    </row>
    <row r="2076" ht="12.75">
      <c r="H2076"/>
    </row>
    <row r="2077" ht="12.75">
      <c r="H2077"/>
    </row>
    <row r="2078" ht="12.75">
      <c r="H2078"/>
    </row>
    <row r="2079" ht="12.75">
      <c r="H2079"/>
    </row>
    <row r="2080" ht="12.75">
      <c r="H2080"/>
    </row>
    <row r="2081" ht="12.75">
      <c r="H2081"/>
    </row>
    <row r="2082" ht="12.75">
      <c r="H2082"/>
    </row>
    <row r="2083" ht="12.75">
      <c r="H2083"/>
    </row>
    <row r="2084" ht="12.75">
      <c r="H2084"/>
    </row>
    <row r="2085" ht="12.75">
      <c r="H2085"/>
    </row>
    <row r="2086" ht="12.75">
      <c r="H2086"/>
    </row>
    <row r="2087" ht="12.75">
      <c r="H2087"/>
    </row>
    <row r="2088" ht="12.75">
      <c r="H2088"/>
    </row>
    <row r="2089" ht="12.75">
      <c r="H2089"/>
    </row>
    <row r="2090" ht="12.75">
      <c r="H2090"/>
    </row>
    <row r="2091" ht="12.75">
      <c r="H2091"/>
    </row>
    <row r="2092" ht="12.75">
      <c r="H2092"/>
    </row>
    <row r="2093" ht="12.75">
      <c r="H2093"/>
    </row>
    <row r="2094" ht="12.75">
      <c r="H2094"/>
    </row>
    <row r="2095" ht="12.75">
      <c r="H2095"/>
    </row>
    <row r="2096" ht="12.75">
      <c r="H2096"/>
    </row>
    <row r="2097" ht="12.75">
      <c r="H2097"/>
    </row>
    <row r="2098" ht="12.75">
      <c r="H2098"/>
    </row>
    <row r="2099" ht="12.75">
      <c r="H2099"/>
    </row>
    <row r="2100" ht="12.75">
      <c r="H2100"/>
    </row>
    <row r="2101" ht="12.75">
      <c r="H2101"/>
    </row>
    <row r="2102" ht="12.75">
      <c r="H2102"/>
    </row>
    <row r="2103" ht="12.75">
      <c r="H2103"/>
    </row>
    <row r="2104" ht="12.75">
      <c r="H2104"/>
    </row>
    <row r="2105" ht="12.75">
      <c r="H2105"/>
    </row>
    <row r="2106" ht="12.75">
      <c r="H2106"/>
    </row>
    <row r="2107" ht="12.75">
      <c r="H2107"/>
    </row>
    <row r="2108" ht="12.75">
      <c r="H2108"/>
    </row>
    <row r="2109" ht="12.75">
      <c r="H2109"/>
    </row>
    <row r="2110" ht="12.75">
      <c r="H2110"/>
    </row>
    <row r="2111" ht="12.75">
      <c r="H2111"/>
    </row>
    <row r="2112" ht="12.75">
      <c r="H2112"/>
    </row>
    <row r="2113" ht="12.75">
      <c r="H2113"/>
    </row>
    <row r="2114" ht="12.75">
      <c r="H2114"/>
    </row>
    <row r="2115" ht="12.75">
      <c r="H2115"/>
    </row>
    <row r="2116" ht="12.75">
      <c r="H2116"/>
    </row>
    <row r="2117" ht="12.75">
      <c r="H2117"/>
    </row>
    <row r="2118" ht="12.75">
      <c r="H2118"/>
    </row>
    <row r="2119" ht="12.75">
      <c r="H2119"/>
    </row>
    <row r="2120" ht="12.75">
      <c r="H2120"/>
    </row>
    <row r="2121" ht="12.75">
      <c r="H2121"/>
    </row>
    <row r="2122" ht="12.75">
      <c r="H2122"/>
    </row>
    <row r="2123" ht="12.75">
      <c r="H2123"/>
    </row>
    <row r="2124" ht="12.75">
      <c r="H2124"/>
    </row>
    <row r="2125" ht="12.75">
      <c r="H2125"/>
    </row>
    <row r="2126" ht="12.75">
      <c r="H2126"/>
    </row>
    <row r="2127" ht="12.75">
      <c r="H2127"/>
    </row>
    <row r="2128" ht="12.75">
      <c r="H2128"/>
    </row>
    <row r="2129" ht="12.75">
      <c r="H2129"/>
    </row>
    <row r="2130" ht="12.75">
      <c r="H2130"/>
    </row>
    <row r="2131" ht="12.75">
      <c r="H2131"/>
    </row>
    <row r="2132" ht="12.75">
      <c r="H2132"/>
    </row>
    <row r="2133" ht="12.75">
      <c r="H2133"/>
    </row>
    <row r="2134" ht="12.75">
      <c r="H2134"/>
    </row>
    <row r="2135" ht="12.75">
      <c r="H2135"/>
    </row>
    <row r="2136" ht="12.75">
      <c r="H2136"/>
    </row>
    <row r="2137" ht="12.75">
      <c r="H2137"/>
    </row>
    <row r="2138" ht="12.75">
      <c r="H2138"/>
    </row>
    <row r="2139" ht="12.75">
      <c r="H2139"/>
    </row>
    <row r="2140" ht="12.75">
      <c r="H2140"/>
    </row>
    <row r="2141" ht="12.75">
      <c r="H2141"/>
    </row>
    <row r="2142" ht="12.75">
      <c r="H2142"/>
    </row>
    <row r="2143" ht="12.75">
      <c r="H2143"/>
    </row>
    <row r="2144" ht="12.75">
      <c r="H2144"/>
    </row>
    <row r="2145" ht="12.75">
      <c r="H2145"/>
    </row>
    <row r="2146" ht="12.75">
      <c r="H2146"/>
    </row>
    <row r="2147" ht="12.75">
      <c r="H2147"/>
    </row>
    <row r="2148" ht="12.75">
      <c r="H2148"/>
    </row>
    <row r="2149" ht="12.75">
      <c r="H2149"/>
    </row>
    <row r="2150" ht="12.75">
      <c r="H2150"/>
    </row>
    <row r="2151" ht="12.75">
      <c r="H2151"/>
    </row>
    <row r="2152" ht="12.75">
      <c r="H2152"/>
    </row>
    <row r="2153" ht="12.75">
      <c r="H2153"/>
    </row>
    <row r="2154" ht="12.75">
      <c r="H2154"/>
    </row>
    <row r="2155" ht="12.75">
      <c r="H2155"/>
    </row>
    <row r="2156" ht="12.75">
      <c r="H2156"/>
    </row>
    <row r="2157" ht="12.75">
      <c r="H2157"/>
    </row>
    <row r="2158" ht="12.75">
      <c r="H2158"/>
    </row>
    <row r="2159" ht="12.75">
      <c r="H2159"/>
    </row>
    <row r="2160" ht="12.75">
      <c r="H2160"/>
    </row>
    <row r="2161" ht="12.75">
      <c r="H2161"/>
    </row>
    <row r="2162" ht="12.75">
      <c r="H2162"/>
    </row>
    <row r="2163" ht="12.75">
      <c r="H2163"/>
    </row>
    <row r="2164" ht="12.75">
      <c r="H2164"/>
    </row>
    <row r="2165" ht="12.75">
      <c r="H2165"/>
    </row>
    <row r="2166" ht="12.75">
      <c r="H2166"/>
    </row>
    <row r="2167" ht="12.75">
      <c r="H2167"/>
    </row>
    <row r="2168" ht="12.75">
      <c r="H2168"/>
    </row>
    <row r="2169" ht="12.75">
      <c r="H2169"/>
    </row>
    <row r="2170" ht="12.75">
      <c r="H2170"/>
    </row>
    <row r="2171" ht="12.75">
      <c r="H2171"/>
    </row>
    <row r="2172" ht="12.75">
      <c r="H2172"/>
    </row>
    <row r="2173" ht="12.75">
      <c r="H2173"/>
    </row>
    <row r="2174" ht="12.75">
      <c r="H2174"/>
    </row>
    <row r="2175" ht="12.75">
      <c r="H2175"/>
    </row>
    <row r="2176" ht="12.75">
      <c r="H2176"/>
    </row>
    <row r="2177" ht="12.75">
      <c r="H2177"/>
    </row>
    <row r="2178" ht="12.75">
      <c r="H2178"/>
    </row>
    <row r="2179" ht="12.75">
      <c r="H2179"/>
    </row>
    <row r="2180" ht="12.75">
      <c r="H2180"/>
    </row>
    <row r="2181" ht="12.75">
      <c r="H2181"/>
    </row>
    <row r="2182" ht="12.75">
      <c r="H2182"/>
    </row>
    <row r="2183" ht="12.75">
      <c r="H2183"/>
    </row>
    <row r="2184" ht="12.75">
      <c r="H2184"/>
    </row>
    <row r="2185" ht="12.75">
      <c r="H2185"/>
    </row>
    <row r="2186" ht="12.75">
      <c r="H2186"/>
    </row>
    <row r="2187" ht="12.75">
      <c r="H2187"/>
    </row>
    <row r="2188" ht="12.75">
      <c r="H2188"/>
    </row>
    <row r="2189" ht="12.75">
      <c r="H2189"/>
    </row>
    <row r="2190" ht="12.75">
      <c r="H2190"/>
    </row>
    <row r="2191" ht="12.75">
      <c r="H2191"/>
    </row>
    <row r="2192" ht="12.75">
      <c r="H2192"/>
    </row>
    <row r="2193" ht="12.75">
      <c r="H2193"/>
    </row>
    <row r="2194" ht="12.75">
      <c r="H2194"/>
    </row>
    <row r="2195" ht="12.75">
      <c r="H2195"/>
    </row>
    <row r="2196" ht="12.75">
      <c r="H2196"/>
    </row>
    <row r="2197" ht="12.75">
      <c r="H2197"/>
    </row>
    <row r="2198" ht="12.75">
      <c r="H2198"/>
    </row>
    <row r="2199" ht="12.75">
      <c r="H2199"/>
    </row>
    <row r="2200" ht="12.75">
      <c r="H2200"/>
    </row>
    <row r="2201" ht="12.75">
      <c r="H2201"/>
    </row>
    <row r="2202" ht="12.75">
      <c r="H2202"/>
    </row>
    <row r="2203" ht="12.75">
      <c r="H2203"/>
    </row>
    <row r="2204" ht="12.75">
      <c r="H2204"/>
    </row>
    <row r="2205" ht="12.75">
      <c r="H2205"/>
    </row>
    <row r="2206" ht="12.75">
      <c r="H2206"/>
    </row>
    <row r="2207" ht="12.75">
      <c r="H2207"/>
    </row>
    <row r="2208" ht="12.75">
      <c r="H2208"/>
    </row>
    <row r="2209" ht="12.75">
      <c r="H2209"/>
    </row>
    <row r="2210" ht="12.75">
      <c r="H2210"/>
    </row>
    <row r="2211" ht="12.75">
      <c r="H2211"/>
    </row>
    <row r="2212" ht="12.75">
      <c r="H2212"/>
    </row>
    <row r="2213" ht="12.75">
      <c r="H2213"/>
    </row>
    <row r="2214" ht="12.75">
      <c r="H2214"/>
    </row>
    <row r="2215" ht="12.75">
      <c r="H2215"/>
    </row>
    <row r="2216" ht="12.75">
      <c r="H2216"/>
    </row>
    <row r="2217" ht="12.75">
      <c r="H2217"/>
    </row>
    <row r="2218" ht="12.75">
      <c r="H2218"/>
    </row>
    <row r="2219" ht="12.75">
      <c r="H2219"/>
    </row>
    <row r="2220" ht="12.75">
      <c r="H2220"/>
    </row>
    <row r="2221" ht="12.75">
      <c r="H2221"/>
    </row>
    <row r="2222" ht="12.75">
      <c r="H2222"/>
    </row>
    <row r="2223" ht="12.75">
      <c r="H2223"/>
    </row>
    <row r="2224" ht="12.75">
      <c r="H2224"/>
    </row>
    <row r="2225" ht="12.75">
      <c r="H2225"/>
    </row>
    <row r="2226" ht="12.75">
      <c r="H2226"/>
    </row>
    <row r="2227" ht="12.75">
      <c r="H2227"/>
    </row>
    <row r="2228" ht="12.75">
      <c r="H2228"/>
    </row>
    <row r="2229" ht="12.75">
      <c r="H2229"/>
    </row>
    <row r="2230" ht="12.75">
      <c r="H2230"/>
    </row>
    <row r="2231" ht="12.75">
      <c r="H2231"/>
    </row>
    <row r="2232" ht="12.75">
      <c r="H2232"/>
    </row>
    <row r="2233" ht="12.75">
      <c r="H2233"/>
    </row>
    <row r="2234" ht="12.75">
      <c r="H2234"/>
    </row>
    <row r="2235" ht="12.75">
      <c r="H2235"/>
    </row>
    <row r="2236" ht="12.75">
      <c r="H2236"/>
    </row>
    <row r="2237" ht="12.75">
      <c r="H2237"/>
    </row>
    <row r="2238" ht="12.75">
      <c r="H2238"/>
    </row>
    <row r="2239" ht="12.75">
      <c r="H2239"/>
    </row>
    <row r="2240" ht="12.75">
      <c r="H2240"/>
    </row>
    <row r="2241" ht="12.75">
      <c r="H2241"/>
    </row>
    <row r="2242" ht="12.75">
      <c r="H2242"/>
    </row>
    <row r="2243" ht="12.75">
      <c r="H2243"/>
    </row>
    <row r="2244" ht="12.75">
      <c r="H2244"/>
    </row>
    <row r="2245" ht="12.75">
      <c r="H2245"/>
    </row>
    <row r="2246" ht="12.75">
      <c r="H2246"/>
    </row>
    <row r="2247" ht="12.75">
      <c r="H2247"/>
    </row>
    <row r="2248" ht="12.75">
      <c r="H2248"/>
    </row>
    <row r="2249" ht="12.75">
      <c r="H2249"/>
    </row>
    <row r="2250" ht="12.75">
      <c r="H2250"/>
    </row>
    <row r="2251" ht="12.75">
      <c r="H2251"/>
    </row>
    <row r="2252" ht="12.75">
      <c r="H2252"/>
    </row>
    <row r="2253" ht="12.75">
      <c r="H2253"/>
    </row>
    <row r="2254" ht="12.75">
      <c r="H2254"/>
    </row>
    <row r="2255" ht="12.75">
      <c r="H2255"/>
    </row>
    <row r="2256" ht="12.75">
      <c r="H2256"/>
    </row>
    <row r="2257" ht="12.75">
      <c r="H2257"/>
    </row>
    <row r="2258" ht="12.75">
      <c r="H2258"/>
    </row>
    <row r="2259" ht="12.75">
      <c r="H2259"/>
    </row>
    <row r="2260" ht="12.75">
      <c r="H2260"/>
    </row>
    <row r="2261" ht="12.75">
      <c r="H2261"/>
    </row>
    <row r="2262" ht="12.75">
      <c r="H2262"/>
    </row>
    <row r="2263" ht="12.75">
      <c r="H2263"/>
    </row>
    <row r="2264" ht="12.75">
      <c r="H2264"/>
    </row>
    <row r="2265" ht="12.75">
      <c r="H2265"/>
    </row>
    <row r="2266" ht="12.75">
      <c r="H2266"/>
    </row>
    <row r="2267" ht="12.75">
      <c r="H2267"/>
    </row>
    <row r="2268" ht="12.75">
      <c r="H2268"/>
    </row>
    <row r="2269" ht="12.75">
      <c r="H2269"/>
    </row>
    <row r="2270" ht="12.75">
      <c r="H2270"/>
    </row>
    <row r="2271" ht="12.75">
      <c r="H2271"/>
    </row>
    <row r="2272" ht="12.75">
      <c r="H2272"/>
    </row>
    <row r="2273" ht="12.75">
      <c r="H2273"/>
    </row>
    <row r="2274" ht="12.75">
      <c r="H2274"/>
    </row>
    <row r="2275" ht="12.75">
      <c r="H2275"/>
    </row>
    <row r="2276" ht="12.75">
      <c r="H2276"/>
    </row>
    <row r="2277" ht="12.75">
      <c r="H2277"/>
    </row>
    <row r="2278" ht="12.75">
      <c r="H2278"/>
    </row>
    <row r="2279" ht="12.75">
      <c r="H2279"/>
    </row>
    <row r="2280" ht="12.75">
      <c r="H2280"/>
    </row>
    <row r="2281" ht="12.75">
      <c r="H2281"/>
    </row>
    <row r="2282" ht="12.75">
      <c r="H2282"/>
    </row>
    <row r="2283" ht="12.75">
      <c r="H2283"/>
    </row>
    <row r="2284" ht="12.75">
      <c r="H2284"/>
    </row>
    <row r="2285" ht="12.75">
      <c r="H2285"/>
    </row>
    <row r="2286" ht="12.75">
      <c r="H2286"/>
    </row>
    <row r="2287" ht="12.75">
      <c r="H2287"/>
    </row>
    <row r="2288" ht="12.75">
      <c r="H2288"/>
    </row>
    <row r="2289" ht="12.75">
      <c r="H2289"/>
    </row>
    <row r="2290" ht="12.75">
      <c r="H2290"/>
    </row>
    <row r="2291" ht="12.75">
      <c r="H2291"/>
    </row>
    <row r="2292" ht="12.75">
      <c r="H2292"/>
    </row>
    <row r="2293" ht="12.75">
      <c r="H2293"/>
    </row>
    <row r="2294" ht="12.75">
      <c r="H2294"/>
    </row>
    <row r="2295" ht="12.75">
      <c r="H2295"/>
    </row>
    <row r="2296" ht="12.75">
      <c r="H2296"/>
    </row>
    <row r="2297" ht="12.75">
      <c r="H2297"/>
    </row>
    <row r="2298" ht="12.75">
      <c r="H2298"/>
    </row>
    <row r="2299" ht="12.75">
      <c r="H2299"/>
    </row>
    <row r="2300" ht="12.75">
      <c r="H2300"/>
    </row>
    <row r="2301" ht="12.75">
      <c r="H2301"/>
    </row>
    <row r="2302" ht="12.75">
      <c r="H2302"/>
    </row>
    <row r="2303" ht="12.75">
      <c r="H2303"/>
    </row>
    <row r="2304" ht="12.75">
      <c r="H2304"/>
    </row>
    <row r="2305" ht="12.75">
      <c r="H2305"/>
    </row>
    <row r="2306" ht="12.75">
      <c r="H2306"/>
    </row>
    <row r="2307" ht="12.75">
      <c r="H2307"/>
    </row>
    <row r="2308" ht="12.75">
      <c r="H2308"/>
    </row>
    <row r="2309" ht="12.75">
      <c r="H2309"/>
    </row>
    <row r="2310" ht="12.75">
      <c r="H2310"/>
    </row>
    <row r="2311" ht="12.75">
      <c r="H2311"/>
    </row>
    <row r="2312" ht="12.75">
      <c r="H2312"/>
    </row>
    <row r="2313" ht="12.75">
      <c r="H2313"/>
    </row>
    <row r="2314" ht="12.75">
      <c r="H2314"/>
    </row>
    <row r="2315" ht="12.75">
      <c r="H2315"/>
    </row>
    <row r="2316" ht="12.75">
      <c r="H2316"/>
    </row>
    <row r="2317" ht="12.75">
      <c r="H2317"/>
    </row>
    <row r="2318" ht="12.75">
      <c r="H2318"/>
    </row>
    <row r="2319" ht="12.75">
      <c r="H2319"/>
    </row>
    <row r="2320" ht="12.75">
      <c r="H2320"/>
    </row>
    <row r="2321" ht="12.75">
      <c r="H2321"/>
    </row>
    <row r="2322" ht="12.75">
      <c r="H2322"/>
    </row>
    <row r="2323" ht="12.75">
      <c r="H2323"/>
    </row>
    <row r="2324" ht="12.75">
      <c r="H2324"/>
    </row>
    <row r="2325" ht="12.75">
      <c r="H2325"/>
    </row>
    <row r="2326" ht="12.75">
      <c r="H2326"/>
    </row>
    <row r="2327" ht="12.75">
      <c r="H2327"/>
    </row>
    <row r="2328" ht="12.75">
      <c r="H2328"/>
    </row>
    <row r="2329" ht="12.75">
      <c r="H2329"/>
    </row>
    <row r="2330" ht="12.75">
      <c r="H2330"/>
    </row>
    <row r="2331" ht="12.75">
      <c r="H2331"/>
    </row>
    <row r="2332" ht="12.75">
      <c r="H2332"/>
    </row>
    <row r="2333" ht="12.75">
      <c r="H2333"/>
    </row>
    <row r="2334" ht="12.75">
      <c r="H2334"/>
    </row>
    <row r="2335" ht="12.75">
      <c r="H2335"/>
    </row>
    <row r="2336" ht="12.75">
      <c r="H2336"/>
    </row>
    <row r="2337" ht="12.75">
      <c r="H2337"/>
    </row>
    <row r="2338" ht="12.75">
      <c r="H2338"/>
    </row>
    <row r="2339" ht="12.75">
      <c r="H2339"/>
    </row>
    <row r="2340" ht="12.75">
      <c r="H2340"/>
    </row>
    <row r="2341" ht="12.75">
      <c r="H2341"/>
    </row>
    <row r="2342" ht="12.75">
      <c r="H2342"/>
    </row>
    <row r="2343" ht="12.75">
      <c r="H2343"/>
    </row>
    <row r="2344" ht="12.75">
      <c r="H2344"/>
    </row>
    <row r="2345" ht="12.75">
      <c r="H2345"/>
    </row>
    <row r="2346" ht="12.75">
      <c r="H2346"/>
    </row>
    <row r="2347" ht="12.75">
      <c r="H2347"/>
    </row>
    <row r="2348" ht="12.75">
      <c r="H2348"/>
    </row>
    <row r="2349" ht="12.75">
      <c r="H2349"/>
    </row>
    <row r="2350" ht="12.75">
      <c r="H2350"/>
    </row>
    <row r="2351" ht="12.75">
      <c r="H2351"/>
    </row>
    <row r="2352" ht="12.75">
      <c r="H2352"/>
    </row>
    <row r="2353" ht="12.75">
      <c r="H2353"/>
    </row>
    <row r="2354" ht="12.75">
      <c r="H2354"/>
    </row>
    <row r="2355" ht="12.75">
      <c r="H2355"/>
    </row>
    <row r="2356" ht="12.75">
      <c r="H2356"/>
    </row>
    <row r="2357" ht="12.75">
      <c r="H2357"/>
    </row>
    <row r="2358" ht="12.75">
      <c r="H2358"/>
    </row>
    <row r="2359" ht="12.75">
      <c r="H2359"/>
    </row>
    <row r="2360" ht="12.75">
      <c r="H2360"/>
    </row>
    <row r="2361" ht="12.75">
      <c r="H2361"/>
    </row>
    <row r="2362" ht="12.75">
      <c r="H2362"/>
    </row>
    <row r="2363" ht="12.75">
      <c r="H2363"/>
    </row>
    <row r="2364" ht="12.75">
      <c r="H2364"/>
    </row>
    <row r="2365" ht="12.75">
      <c r="H2365"/>
    </row>
    <row r="2366" ht="12.75">
      <c r="H2366"/>
    </row>
    <row r="2367" ht="12.75">
      <c r="H2367"/>
    </row>
    <row r="2368" ht="12.75">
      <c r="H2368"/>
    </row>
    <row r="2369" ht="12.75">
      <c r="H2369"/>
    </row>
    <row r="2370" ht="12.75">
      <c r="H2370"/>
    </row>
    <row r="2371" ht="12.75">
      <c r="H2371"/>
    </row>
    <row r="2372" ht="12.75">
      <c r="H2372"/>
    </row>
    <row r="2373" ht="12.75">
      <c r="H2373"/>
    </row>
    <row r="2374" ht="12.75">
      <c r="H2374"/>
    </row>
    <row r="2375" ht="12.75">
      <c r="H2375"/>
    </row>
    <row r="2376" ht="12.75">
      <c r="H2376"/>
    </row>
    <row r="2377" ht="12.75">
      <c r="H2377"/>
    </row>
    <row r="2378" ht="12.75">
      <c r="H2378"/>
    </row>
    <row r="2379" ht="12.75">
      <c r="H2379"/>
    </row>
    <row r="2380" ht="12.75">
      <c r="H2380"/>
    </row>
    <row r="2381" ht="12.75">
      <c r="H2381"/>
    </row>
    <row r="2382" ht="12.75">
      <c r="H2382"/>
    </row>
    <row r="2383" ht="12.75">
      <c r="H2383"/>
    </row>
    <row r="2384" ht="12.75">
      <c r="H2384"/>
    </row>
    <row r="2385" ht="12.75">
      <c r="H2385"/>
    </row>
    <row r="2386" ht="12.75">
      <c r="H2386"/>
    </row>
    <row r="2387" ht="12.75">
      <c r="H2387"/>
    </row>
    <row r="2388" ht="12.75">
      <c r="H2388"/>
    </row>
    <row r="2389" ht="12.75">
      <c r="H2389"/>
    </row>
    <row r="2390" ht="12.75">
      <c r="H2390"/>
    </row>
    <row r="2391" ht="12.75">
      <c r="H2391"/>
    </row>
    <row r="2392" ht="12.75">
      <c r="H2392"/>
    </row>
    <row r="2393" ht="12.75">
      <c r="H2393"/>
    </row>
    <row r="2394" ht="12.75">
      <c r="H2394"/>
    </row>
    <row r="2395" ht="12.75">
      <c r="H2395"/>
    </row>
    <row r="2396" ht="12.75">
      <c r="H2396"/>
    </row>
    <row r="2397" ht="12.75">
      <c r="H2397"/>
    </row>
    <row r="2398" ht="12.75">
      <c r="H2398"/>
    </row>
    <row r="2399" ht="12.75">
      <c r="H2399"/>
    </row>
    <row r="2400" ht="12.75">
      <c r="H2400"/>
    </row>
    <row r="2401" ht="12.75">
      <c r="H2401"/>
    </row>
    <row r="2402" ht="12.75">
      <c r="H2402"/>
    </row>
    <row r="2403" ht="12.75">
      <c r="H2403"/>
    </row>
    <row r="2404" ht="12.75">
      <c r="H2404"/>
    </row>
    <row r="2405" ht="12.75">
      <c r="H2405"/>
    </row>
    <row r="2406" ht="12.75">
      <c r="H2406"/>
    </row>
    <row r="2407" ht="12.75">
      <c r="H2407"/>
    </row>
    <row r="2408" ht="12.75">
      <c r="H2408"/>
    </row>
    <row r="2409" ht="12.75">
      <c r="H2409"/>
    </row>
    <row r="2410" ht="12.75">
      <c r="H2410"/>
    </row>
    <row r="2411" ht="12.75">
      <c r="H2411"/>
    </row>
    <row r="2412" ht="12.75">
      <c r="H2412"/>
    </row>
    <row r="2413" ht="12.75">
      <c r="H2413"/>
    </row>
    <row r="2414" ht="12.75">
      <c r="H2414"/>
    </row>
    <row r="2415" ht="12.75">
      <c r="H2415"/>
    </row>
    <row r="2416" ht="12.75">
      <c r="H2416"/>
    </row>
    <row r="2417" ht="12.75">
      <c r="H2417"/>
    </row>
    <row r="2418" ht="12.75">
      <c r="H2418"/>
    </row>
    <row r="2419" ht="12.75">
      <c r="H2419"/>
    </row>
    <row r="2420" ht="12.75">
      <c r="H2420"/>
    </row>
    <row r="2421" ht="12.75">
      <c r="H2421"/>
    </row>
    <row r="2422" ht="12.75">
      <c r="H2422"/>
    </row>
    <row r="2423" ht="12.75">
      <c r="H2423"/>
    </row>
    <row r="2424" ht="12.75">
      <c r="H2424"/>
    </row>
    <row r="2425" ht="12.75">
      <c r="H2425"/>
    </row>
    <row r="2426" ht="12.75">
      <c r="H2426"/>
    </row>
    <row r="2427" ht="12.75">
      <c r="H2427"/>
    </row>
    <row r="2428" ht="12.75">
      <c r="H2428"/>
    </row>
    <row r="2429" ht="12.75">
      <c r="H2429"/>
    </row>
    <row r="2430" ht="12.75">
      <c r="H2430"/>
    </row>
    <row r="2431" ht="12.75">
      <c r="H2431"/>
    </row>
    <row r="2432" ht="12.75">
      <c r="H2432"/>
    </row>
    <row r="2433" ht="12.75">
      <c r="H2433"/>
    </row>
    <row r="2434" ht="12.75">
      <c r="H2434"/>
    </row>
    <row r="2435" ht="12.75">
      <c r="H2435"/>
    </row>
    <row r="2436" ht="12.75">
      <c r="H2436"/>
    </row>
    <row r="2437" ht="12.75">
      <c r="H2437"/>
    </row>
    <row r="2438" ht="12.75">
      <c r="H2438"/>
    </row>
    <row r="2439" ht="12.75">
      <c r="H2439"/>
    </row>
    <row r="2440" ht="12.75">
      <c r="H2440"/>
    </row>
    <row r="2441" ht="12.75">
      <c r="H2441"/>
    </row>
    <row r="2442" ht="12.75">
      <c r="H2442"/>
    </row>
    <row r="2443" ht="12.75">
      <c r="H2443"/>
    </row>
    <row r="2444" ht="12.75">
      <c r="H2444"/>
    </row>
    <row r="2445" ht="12.75">
      <c r="H2445"/>
    </row>
    <row r="2446" ht="12.75">
      <c r="H2446"/>
    </row>
    <row r="2447" ht="12.75">
      <c r="H2447"/>
    </row>
    <row r="2448" ht="12.75">
      <c r="H2448"/>
    </row>
    <row r="2449" ht="12.75">
      <c r="H2449"/>
    </row>
    <row r="2450" ht="12.75">
      <c r="H2450"/>
    </row>
    <row r="2451" ht="12.75">
      <c r="H2451"/>
    </row>
    <row r="2452" ht="12.75">
      <c r="H2452"/>
    </row>
    <row r="2453" ht="12.75">
      <c r="H2453"/>
    </row>
    <row r="2454" ht="12.75">
      <c r="H2454"/>
    </row>
    <row r="2455" ht="12.75">
      <c r="H2455"/>
    </row>
    <row r="2456" ht="12.75">
      <c r="H2456"/>
    </row>
    <row r="2457" ht="12.75">
      <c r="H2457"/>
    </row>
    <row r="2458" ht="12.75">
      <c r="H2458"/>
    </row>
    <row r="2459" ht="12.75">
      <c r="H2459"/>
    </row>
    <row r="2460" ht="12.75">
      <c r="H2460"/>
    </row>
    <row r="2461" ht="12.75">
      <c r="H2461"/>
    </row>
    <row r="2462" ht="12.75">
      <c r="H2462"/>
    </row>
    <row r="2463" ht="12.75">
      <c r="H2463"/>
    </row>
    <row r="2464" ht="12.75">
      <c r="H2464"/>
    </row>
    <row r="2465" ht="12.75">
      <c r="H2465"/>
    </row>
    <row r="2466" ht="12.75">
      <c r="H2466"/>
    </row>
    <row r="2467" ht="12.75">
      <c r="H2467"/>
    </row>
    <row r="2468" ht="12.75">
      <c r="H2468"/>
    </row>
    <row r="2469" ht="12.75">
      <c r="H2469"/>
    </row>
    <row r="2470" ht="12.75">
      <c r="H2470"/>
    </row>
    <row r="2471" ht="12.75">
      <c r="H2471"/>
    </row>
    <row r="2472" ht="12.75">
      <c r="H2472"/>
    </row>
    <row r="2473" ht="12.75">
      <c r="H2473"/>
    </row>
    <row r="2474" ht="12.75">
      <c r="H2474"/>
    </row>
    <row r="2475" ht="12.75">
      <c r="H2475"/>
    </row>
    <row r="2476" ht="12.75">
      <c r="H2476"/>
    </row>
    <row r="2477" ht="12.75">
      <c r="H2477"/>
    </row>
    <row r="2478" ht="12.75">
      <c r="H2478"/>
    </row>
    <row r="2479" ht="12.75">
      <c r="H2479"/>
    </row>
    <row r="2480" ht="12.75">
      <c r="H2480"/>
    </row>
    <row r="2481" ht="12.75">
      <c r="H2481"/>
    </row>
    <row r="2482" ht="12.75">
      <c r="H2482"/>
    </row>
    <row r="2483" ht="12.75">
      <c r="H2483"/>
    </row>
    <row r="2484" ht="12.75">
      <c r="H2484"/>
    </row>
    <row r="2485" ht="12.75">
      <c r="H2485"/>
    </row>
    <row r="2486" ht="12.75">
      <c r="H2486"/>
    </row>
    <row r="2487" ht="12.75">
      <c r="H2487"/>
    </row>
    <row r="2488" ht="12.75">
      <c r="H2488"/>
    </row>
    <row r="2489" ht="12.75">
      <c r="H2489"/>
    </row>
    <row r="2490" ht="12.75">
      <c r="H2490"/>
    </row>
    <row r="2491" ht="12.75">
      <c r="H2491"/>
    </row>
    <row r="2492" ht="12.75">
      <c r="H2492"/>
    </row>
    <row r="2493" ht="12.75">
      <c r="H2493"/>
    </row>
    <row r="2494" ht="12.75">
      <c r="H2494"/>
    </row>
    <row r="2495" ht="12.75">
      <c r="H2495"/>
    </row>
    <row r="2496" ht="12.75">
      <c r="H2496"/>
    </row>
    <row r="2497" ht="12.75">
      <c r="H2497"/>
    </row>
    <row r="2498" ht="12.75">
      <c r="H2498"/>
    </row>
    <row r="2499" ht="12.75">
      <c r="H2499"/>
    </row>
    <row r="2500" ht="12.75">
      <c r="H2500"/>
    </row>
    <row r="2501" ht="12.75">
      <c r="H2501"/>
    </row>
    <row r="2502" ht="12.75">
      <c r="H2502"/>
    </row>
    <row r="2503" ht="12.75">
      <c r="H2503"/>
    </row>
    <row r="2504" ht="12.75">
      <c r="H2504"/>
    </row>
    <row r="2505" ht="12.75">
      <c r="H2505"/>
    </row>
    <row r="2506" ht="12.75">
      <c r="H2506"/>
    </row>
    <row r="2507" ht="12.75">
      <c r="H2507"/>
    </row>
    <row r="2508" ht="12.75">
      <c r="H2508"/>
    </row>
    <row r="2509" ht="12.75">
      <c r="H2509"/>
    </row>
    <row r="2510" ht="12.75">
      <c r="H2510"/>
    </row>
    <row r="2511" ht="12.75">
      <c r="H2511"/>
    </row>
    <row r="2512" ht="12.75">
      <c r="H2512"/>
    </row>
    <row r="2513" ht="12.75">
      <c r="H2513"/>
    </row>
    <row r="2514" ht="12.75">
      <c r="H2514"/>
    </row>
    <row r="2515" ht="12.75">
      <c r="H2515"/>
    </row>
    <row r="2516" ht="12.75">
      <c r="H2516"/>
    </row>
    <row r="2517" ht="12.75">
      <c r="H2517"/>
    </row>
    <row r="2518" ht="12.75">
      <c r="H2518"/>
    </row>
    <row r="2519" ht="12.75">
      <c r="H2519"/>
    </row>
    <row r="2520" ht="12.75">
      <c r="H2520"/>
    </row>
    <row r="2521" ht="12.75">
      <c r="H2521"/>
    </row>
    <row r="2522" ht="12.75">
      <c r="H2522"/>
    </row>
    <row r="2523" ht="12.75">
      <c r="H2523"/>
    </row>
    <row r="2524" ht="12.75">
      <c r="H2524"/>
    </row>
    <row r="2525" ht="12.75">
      <c r="H2525"/>
    </row>
    <row r="2526" ht="12.75">
      <c r="H2526"/>
    </row>
    <row r="2527" ht="12.75">
      <c r="H2527"/>
    </row>
    <row r="2528" ht="12.75">
      <c r="H2528"/>
    </row>
    <row r="2529" ht="12.75">
      <c r="H2529"/>
    </row>
    <row r="2530" ht="12.75">
      <c r="H2530"/>
    </row>
    <row r="2531" ht="12.75">
      <c r="H2531"/>
    </row>
    <row r="2532" ht="12.75">
      <c r="H2532"/>
    </row>
    <row r="2533" ht="12.75">
      <c r="H2533"/>
    </row>
    <row r="2534" ht="12.75">
      <c r="H2534"/>
    </row>
    <row r="2535" ht="12.75">
      <c r="H2535"/>
    </row>
    <row r="2536" ht="12.75">
      <c r="H2536"/>
    </row>
    <row r="2537" ht="12.75">
      <c r="H2537"/>
    </row>
    <row r="2538" ht="12.75">
      <c r="H2538"/>
    </row>
    <row r="2539" ht="12.75">
      <c r="H2539"/>
    </row>
    <row r="2540" ht="12.75">
      <c r="H2540"/>
    </row>
    <row r="2541" ht="12.75">
      <c r="H2541"/>
    </row>
    <row r="2542" ht="12.75">
      <c r="H2542"/>
    </row>
    <row r="2543" ht="12.75">
      <c r="H2543"/>
    </row>
    <row r="2544" ht="12.75">
      <c r="H2544"/>
    </row>
    <row r="2545" ht="12.75">
      <c r="H2545"/>
    </row>
    <row r="2546" ht="12.75">
      <c r="H2546"/>
    </row>
    <row r="2547" ht="12.75">
      <c r="H2547"/>
    </row>
    <row r="2548" ht="12.75">
      <c r="H2548"/>
    </row>
    <row r="2549" ht="12.75">
      <c r="H2549"/>
    </row>
    <row r="2550" ht="12.75">
      <c r="H2550"/>
    </row>
    <row r="2551" ht="12.75">
      <c r="H2551"/>
    </row>
    <row r="2552" ht="12.75">
      <c r="H2552"/>
    </row>
    <row r="2553" ht="12.75">
      <c r="H2553"/>
    </row>
    <row r="2554" ht="12.75">
      <c r="H2554"/>
    </row>
    <row r="2555" ht="12.75">
      <c r="H2555"/>
    </row>
    <row r="2556" ht="12.75">
      <c r="H2556"/>
    </row>
    <row r="2557" ht="12.75">
      <c r="H2557"/>
    </row>
    <row r="2558" ht="12.75">
      <c r="H2558"/>
    </row>
    <row r="2559" ht="12.75">
      <c r="H2559"/>
    </row>
    <row r="2560" ht="12.75">
      <c r="H2560"/>
    </row>
    <row r="2561" ht="12.75">
      <c r="H2561"/>
    </row>
    <row r="2562" ht="12.75">
      <c r="H2562"/>
    </row>
    <row r="2563" ht="12.75">
      <c r="H2563"/>
    </row>
    <row r="2564" ht="12.75">
      <c r="H2564"/>
    </row>
    <row r="2565" ht="12.75">
      <c r="H2565"/>
    </row>
    <row r="2566" ht="12.75">
      <c r="H2566"/>
    </row>
    <row r="2567" ht="12.75">
      <c r="H2567"/>
    </row>
    <row r="2568" ht="12.75">
      <c r="H2568"/>
    </row>
    <row r="2569" ht="12.75">
      <c r="H2569"/>
    </row>
    <row r="2570" ht="12.75">
      <c r="H2570"/>
    </row>
    <row r="2571" ht="12.75">
      <c r="H2571"/>
    </row>
    <row r="2572" ht="12.75">
      <c r="H2572"/>
    </row>
    <row r="2573" ht="12.75">
      <c r="H2573"/>
    </row>
    <row r="2574" ht="12.75">
      <c r="H2574"/>
    </row>
    <row r="2575" ht="12.75">
      <c r="H2575"/>
    </row>
    <row r="2576" ht="12.75">
      <c r="H2576"/>
    </row>
    <row r="2577" ht="12.75">
      <c r="H2577"/>
    </row>
    <row r="2578" ht="12.75">
      <c r="H2578"/>
    </row>
    <row r="2579" ht="12.75">
      <c r="H2579"/>
    </row>
    <row r="2580" ht="12.75">
      <c r="H2580"/>
    </row>
    <row r="2581" ht="12.75">
      <c r="H2581"/>
    </row>
    <row r="2582" ht="12.75">
      <c r="H2582"/>
    </row>
    <row r="2583" ht="12.75">
      <c r="H2583"/>
    </row>
    <row r="2584" ht="12.75">
      <c r="H2584"/>
    </row>
    <row r="2585" ht="12.75">
      <c r="H2585"/>
    </row>
    <row r="2586" ht="12.75">
      <c r="H2586"/>
    </row>
    <row r="2587" ht="12.75">
      <c r="H2587"/>
    </row>
    <row r="2588" ht="12.75">
      <c r="H2588"/>
    </row>
    <row r="2589" ht="12.75">
      <c r="H2589"/>
    </row>
    <row r="2590" ht="12.75">
      <c r="H2590"/>
    </row>
    <row r="2591" ht="12.75">
      <c r="H2591"/>
    </row>
    <row r="2592" ht="12.75">
      <c r="H2592"/>
    </row>
    <row r="2593" ht="12.75">
      <c r="H2593"/>
    </row>
    <row r="2594" ht="12.75">
      <c r="H2594"/>
    </row>
    <row r="2595" ht="12.75">
      <c r="H2595"/>
    </row>
    <row r="2596" ht="12.75">
      <c r="H2596"/>
    </row>
    <row r="2597" ht="12.75">
      <c r="H2597"/>
    </row>
    <row r="2598" ht="12.75">
      <c r="H2598"/>
    </row>
    <row r="2599" ht="12.75">
      <c r="H2599"/>
    </row>
    <row r="2600" ht="12.75">
      <c r="H2600"/>
    </row>
    <row r="2601" ht="12.75">
      <c r="H2601"/>
    </row>
    <row r="2602" ht="12.75">
      <c r="H2602"/>
    </row>
    <row r="2603" ht="12.75">
      <c r="H2603"/>
    </row>
    <row r="2604" ht="12.75">
      <c r="H2604"/>
    </row>
    <row r="2605" ht="12.75">
      <c r="H2605"/>
    </row>
    <row r="2606" ht="12.75">
      <c r="H2606"/>
    </row>
    <row r="2607" ht="12.75">
      <c r="H2607"/>
    </row>
    <row r="2608" ht="12.75">
      <c r="H2608"/>
    </row>
    <row r="2609" ht="12.75">
      <c r="H2609"/>
    </row>
    <row r="2610" ht="12.75">
      <c r="H2610"/>
    </row>
    <row r="2611" ht="12.75">
      <c r="H2611"/>
    </row>
    <row r="2612" ht="12.75">
      <c r="H2612"/>
    </row>
    <row r="2613" ht="12.75">
      <c r="H2613"/>
    </row>
    <row r="2614" ht="12.75">
      <c r="H2614"/>
    </row>
    <row r="2615" ht="12.75">
      <c r="H2615"/>
    </row>
    <row r="2616" ht="12.75">
      <c r="H2616"/>
    </row>
    <row r="2617" ht="12.75">
      <c r="H2617"/>
    </row>
    <row r="2618" ht="12.75">
      <c r="H2618"/>
    </row>
    <row r="2619" ht="12.75">
      <c r="H2619"/>
    </row>
    <row r="2620" ht="12.75">
      <c r="H2620"/>
    </row>
    <row r="2621" ht="12.75">
      <c r="H2621"/>
    </row>
    <row r="2622" ht="12.75">
      <c r="H2622"/>
    </row>
    <row r="2623" ht="12.75">
      <c r="H2623"/>
    </row>
    <row r="2624" ht="12.75">
      <c r="H2624"/>
    </row>
    <row r="2625" ht="12.75">
      <c r="H2625"/>
    </row>
    <row r="2626" ht="12.75">
      <c r="H2626"/>
    </row>
    <row r="2627" ht="12.75">
      <c r="H2627"/>
    </row>
    <row r="2628" ht="12.75">
      <c r="H2628"/>
    </row>
    <row r="2629" ht="12.75">
      <c r="H2629"/>
    </row>
    <row r="2630" ht="12.75">
      <c r="H2630"/>
    </row>
    <row r="2631" ht="12.75">
      <c r="H2631"/>
    </row>
    <row r="2632" ht="12.75">
      <c r="H2632"/>
    </row>
    <row r="2633" ht="12.75">
      <c r="H2633"/>
    </row>
    <row r="2634" ht="12.75">
      <c r="H2634"/>
    </row>
    <row r="2635" ht="12.75">
      <c r="H2635"/>
    </row>
    <row r="2636" ht="12.75">
      <c r="H2636"/>
    </row>
    <row r="2637" ht="12.75">
      <c r="H2637"/>
    </row>
    <row r="2638" ht="12.75">
      <c r="H2638"/>
    </row>
    <row r="2639" ht="12.75">
      <c r="H2639"/>
    </row>
    <row r="2640" ht="12.75">
      <c r="H2640"/>
    </row>
    <row r="2641" ht="12.75">
      <c r="H2641"/>
    </row>
    <row r="2642" ht="12.75">
      <c r="H2642"/>
    </row>
    <row r="2643" ht="12.75">
      <c r="H2643"/>
    </row>
    <row r="2644" ht="12.75">
      <c r="H2644"/>
    </row>
    <row r="2645" ht="12.75">
      <c r="H2645"/>
    </row>
    <row r="2646" ht="12.75">
      <c r="H2646"/>
    </row>
    <row r="2647" ht="12.75">
      <c r="H2647"/>
    </row>
    <row r="2648" ht="12.75">
      <c r="H2648"/>
    </row>
    <row r="2649" ht="12.75">
      <c r="H2649"/>
    </row>
    <row r="2650" ht="12.75">
      <c r="H2650"/>
    </row>
    <row r="2651" ht="12.75">
      <c r="H2651"/>
    </row>
    <row r="2652" ht="12.75">
      <c r="H2652"/>
    </row>
    <row r="2653" ht="12.75">
      <c r="H2653"/>
    </row>
    <row r="2654" ht="12.75">
      <c r="H2654"/>
    </row>
    <row r="2655" ht="12.75">
      <c r="H2655"/>
    </row>
    <row r="2656" ht="12.75">
      <c r="H2656"/>
    </row>
    <row r="2657" ht="12.75">
      <c r="H2657"/>
    </row>
    <row r="2658" ht="12.75">
      <c r="H2658"/>
    </row>
    <row r="2659" ht="12.75">
      <c r="H2659"/>
    </row>
    <row r="2660" ht="12.75">
      <c r="H2660"/>
    </row>
    <row r="2661" ht="12.75">
      <c r="H2661"/>
    </row>
    <row r="2662" ht="12.75">
      <c r="H2662"/>
    </row>
    <row r="2663" ht="12.75">
      <c r="H2663"/>
    </row>
    <row r="2664" ht="12.75">
      <c r="H2664"/>
    </row>
    <row r="2665" ht="12.75">
      <c r="H2665"/>
    </row>
    <row r="2666" ht="12.75">
      <c r="H2666"/>
    </row>
    <row r="2667" ht="12.75">
      <c r="H2667"/>
    </row>
    <row r="2668" ht="12.75">
      <c r="H2668"/>
    </row>
    <row r="2669" ht="12.75">
      <c r="H2669"/>
    </row>
    <row r="2670" ht="12.75">
      <c r="H2670"/>
    </row>
    <row r="2671" ht="12.75">
      <c r="H2671"/>
    </row>
    <row r="2672" ht="12.75">
      <c r="H2672"/>
    </row>
    <row r="2673" ht="12.75">
      <c r="H2673"/>
    </row>
    <row r="2674" ht="12.75">
      <c r="H2674"/>
    </row>
    <row r="2675" ht="12.75">
      <c r="H2675"/>
    </row>
    <row r="2676" ht="12.75">
      <c r="H2676"/>
    </row>
    <row r="2677" ht="12.75">
      <c r="H2677"/>
    </row>
    <row r="2678" ht="12.75">
      <c r="H2678"/>
    </row>
    <row r="2679" ht="12.75">
      <c r="H2679"/>
    </row>
    <row r="2680" ht="12.75">
      <c r="H2680"/>
    </row>
    <row r="2681" ht="12.75">
      <c r="H2681"/>
    </row>
    <row r="2682" ht="12.75">
      <c r="H2682"/>
    </row>
    <row r="2683" ht="12.75">
      <c r="H2683"/>
    </row>
    <row r="2684" ht="12.75">
      <c r="H2684"/>
    </row>
    <row r="2685" ht="12.75">
      <c r="H2685"/>
    </row>
    <row r="2686" ht="12.75">
      <c r="H2686"/>
    </row>
    <row r="2687" ht="12.75">
      <c r="H2687"/>
    </row>
    <row r="2688" ht="12.75">
      <c r="H2688"/>
    </row>
    <row r="2689" ht="12.75">
      <c r="H2689"/>
    </row>
    <row r="2690" ht="12.75">
      <c r="H2690"/>
    </row>
    <row r="2691" ht="12.75">
      <c r="H2691"/>
    </row>
    <row r="2692" ht="12.75">
      <c r="H2692"/>
    </row>
    <row r="2693" ht="12.75">
      <c r="H2693"/>
    </row>
    <row r="2694" ht="12.75">
      <c r="H2694"/>
    </row>
    <row r="2695" ht="12.75">
      <c r="H2695"/>
    </row>
    <row r="2696" ht="12.75">
      <c r="H2696"/>
    </row>
    <row r="2697" ht="12.75">
      <c r="H2697"/>
    </row>
    <row r="2698" ht="12.75">
      <c r="H2698"/>
    </row>
    <row r="2699" ht="12.75">
      <c r="H2699"/>
    </row>
    <row r="2700" ht="12.75">
      <c r="H2700"/>
    </row>
    <row r="2701" ht="12.75">
      <c r="H2701"/>
    </row>
    <row r="2702" ht="12.75">
      <c r="H2702"/>
    </row>
    <row r="2703" ht="12.75">
      <c r="H2703"/>
    </row>
    <row r="2704" ht="12.75">
      <c r="H2704"/>
    </row>
    <row r="2705" ht="12.75">
      <c r="H2705"/>
    </row>
    <row r="2706" ht="12.75">
      <c r="H2706"/>
    </row>
    <row r="2707" ht="12.75">
      <c r="H2707"/>
    </row>
    <row r="2708" ht="12.75">
      <c r="H2708"/>
    </row>
    <row r="2709" ht="12.75">
      <c r="H2709"/>
    </row>
    <row r="2710" ht="12.75">
      <c r="H2710"/>
    </row>
    <row r="2711" ht="12.75">
      <c r="H2711"/>
    </row>
    <row r="2712" ht="12.75">
      <c r="H2712"/>
    </row>
    <row r="2713" ht="12.75">
      <c r="H2713"/>
    </row>
    <row r="2714" ht="12.75">
      <c r="H2714"/>
    </row>
    <row r="2715" ht="12.75">
      <c r="H2715"/>
    </row>
    <row r="2716" ht="12.75">
      <c r="H2716"/>
    </row>
    <row r="2717" ht="12.75">
      <c r="H2717"/>
    </row>
    <row r="2718" ht="12.75">
      <c r="H2718"/>
    </row>
    <row r="2719" ht="12.75">
      <c r="H2719"/>
    </row>
    <row r="2720" ht="12.75">
      <c r="H2720"/>
    </row>
    <row r="2721" ht="12.75">
      <c r="H2721"/>
    </row>
    <row r="2722" ht="12.75">
      <c r="H2722"/>
    </row>
    <row r="2723" ht="12.75">
      <c r="H2723"/>
    </row>
    <row r="2724" ht="12.75">
      <c r="H2724"/>
    </row>
    <row r="2725" ht="12.75">
      <c r="H2725"/>
    </row>
    <row r="2726" ht="12.75">
      <c r="H2726"/>
    </row>
    <row r="2727" ht="12.75">
      <c r="H2727"/>
    </row>
    <row r="2728" ht="12.75">
      <c r="H2728"/>
    </row>
    <row r="2729" ht="12.75">
      <c r="H2729"/>
    </row>
    <row r="2730" ht="12.75">
      <c r="H2730"/>
    </row>
    <row r="2731" ht="12.75">
      <c r="H2731"/>
    </row>
    <row r="2732" ht="12.75">
      <c r="H2732"/>
    </row>
    <row r="2733" ht="12.75">
      <c r="H2733"/>
    </row>
    <row r="2734" ht="12.75">
      <c r="H2734"/>
    </row>
    <row r="2735" ht="12.75">
      <c r="H2735"/>
    </row>
    <row r="2736" ht="12.75">
      <c r="H2736"/>
    </row>
    <row r="2737" ht="12.75">
      <c r="H2737"/>
    </row>
    <row r="2738" ht="12.75">
      <c r="H2738"/>
    </row>
    <row r="2739" ht="12.75">
      <c r="H2739"/>
    </row>
    <row r="2740" ht="12.75">
      <c r="H2740"/>
    </row>
    <row r="2741" ht="12.75">
      <c r="H2741"/>
    </row>
    <row r="2742" ht="12.75">
      <c r="H2742"/>
    </row>
    <row r="2743" ht="12.75">
      <c r="H2743"/>
    </row>
    <row r="2744" ht="12.75">
      <c r="H2744"/>
    </row>
    <row r="2745" ht="12.75">
      <c r="H2745"/>
    </row>
    <row r="2746" ht="12.75">
      <c r="H2746"/>
    </row>
    <row r="2747" ht="12.75">
      <c r="H2747"/>
    </row>
    <row r="2748" ht="12.75">
      <c r="H2748"/>
    </row>
    <row r="2749" ht="12.75">
      <c r="H2749"/>
    </row>
    <row r="2750" ht="12.75">
      <c r="H2750"/>
    </row>
    <row r="2751" ht="12.75">
      <c r="H2751"/>
    </row>
    <row r="2752" ht="12.75">
      <c r="H2752"/>
    </row>
    <row r="2753" ht="12.75">
      <c r="H2753"/>
    </row>
    <row r="2754" ht="12.75">
      <c r="H2754"/>
    </row>
    <row r="2755" ht="12.75">
      <c r="H2755"/>
    </row>
    <row r="2756" ht="12.75">
      <c r="H2756"/>
    </row>
    <row r="2757" ht="12.75">
      <c r="H2757"/>
    </row>
    <row r="2758" ht="12.75">
      <c r="H2758"/>
    </row>
    <row r="2759" ht="12.75">
      <c r="H2759"/>
    </row>
    <row r="2760" ht="12.75">
      <c r="H2760"/>
    </row>
    <row r="2761" ht="12.75">
      <c r="H2761"/>
    </row>
    <row r="2762" ht="12.75">
      <c r="H2762"/>
    </row>
    <row r="2763" ht="12.75">
      <c r="H2763"/>
    </row>
    <row r="2764" ht="12.75">
      <c r="H2764"/>
    </row>
    <row r="2765" ht="12.75">
      <c r="H2765"/>
    </row>
    <row r="2766" ht="12.75">
      <c r="H2766"/>
    </row>
    <row r="2767" ht="12.75">
      <c r="H2767"/>
    </row>
    <row r="2768" ht="12.75">
      <c r="H2768"/>
    </row>
    <row r="2769" ht="12.75">
      <c r="H2769"/>
    </row>
    <row r="2770" ht="12.75">
      <c r="H2770"/>
    </row>
    <row r="2771" ht="12.75">
      <c r="H2771"/>
    </row>
    <row r="2772" ht="12.75">
      <c r="H2772"/>
    </row>
    <row r="2773" ht="12.75">
      <c r="H2773"/>
    </row>
    <row r="2774" ht="12.75">
      <c r="H2774"/>
    </row>
    <row r="2775" ht="12.75">
      <c r="H2775"/>
    </row>
    <row r="2776" ht="12.75">
      <c r="H2776"/>
    </row>
    <row r="2777" ht="12.75">
      <c r="H2777"/>
    </row>
    <row r="2778" ht="12.75">
      <c r="H2778"/>
    </row>
    <row r="2779" ht="12.75">
      <c r="H2779"/>
    </row>
    <row r="2780" ht="12.75">
      <c r="H2780"/>
    </row>
    <row r="2781" ht="12.75">
      <c r="H2781"/>
    </row>
    <row r="2782" ht="12.75">
      <c r="H2782"/>
    </row>
    <row r="2783" ht="12.75">
      <c r="H2783"/>
    </row>
    <row r="2784" ht="12.75">
      <c r="H2784"/>
    </row>
    <row r="2785" ht="12.75">
      <c r="H2785"/>
    </row>
    <row r="2786" ht="12.75">
      <c r="H2786"/>
    </row>
    <row r="2787" ht="12.75">
      <c r="H2787"/>
    </row>
    <row r="2788" ht="12.75">
      <c r="H2788"/>
    </row>
    <row r="2789" ht="12.75">
      <c r="H2789"/>
    </row>
    <row r="2790" ht="12.75">
      <c r="H2790"/>
    </row>
    <row r="2791" ht="12.75">
      <c r="H2791"/>
    </row>
    <row r="2792" ht="12.75">
      <c r="H2792"/>
    </row>
    <row r="2793" ht="12.75">
      <c r="H2793"/>
    </row>
    <row r="2794" ht="12.75">
      <c r="H2794"/>
    </row>
    <row r="2795" ht="12.75">
      <c r="H2795"/>
    </row>
    <row r="2796" ht="12.75">
      <c r="H2796"/>
    </row>
    <row r="2797" ht="12.75">
      <c r="H2797"/>
    </row>
    <row r="2798" ht="12.75">
      <c r="H2798"/>
    </row>
    <row r="2799" ht="12.75">
      <c r="H2799"/>
    </row>
    <row r="2800" ht="12.75">
      <c r="H2800"/>
    </row>
    <row r="2801" ht="12.75">
      <c r="H2801"/>
    </row>
    <row r="2802" ht="12.75">
      <c r="H2802"/>
    </row>
    <row r="2803" ht="12.75">
      <c r="H2803"/>
    </row>
    <row r="2804" ht="12.75">
      <c r="H2804"/>
    </row>
    <row r="2805" ht="12.75">
      <c r="H2805"/>
    </row>
    <row r="2806" ht="12.75">
      <c r="H2806"/>
    </row>
    <row r="2807" ht="12.75">
      <c r="H2807"/>
    </row>
    <row r="2808" ht="12.75">
      <c r="H2808"/>
    </row>
    <row r="2809" ht="12.75">
      <c r="H2809"/>
    </row>
    <row r="2810" ht="12.75">
      <c r="H2810"/>
    </row>
    <row r="2811" ht="12.75">
      <c r="H2811"/>
    </row>
    <row r="2812" ht="12.75">
      <c r="H2812"/>
    </row>
    <row r="2813" ht="12.75">
      <c r="H2813"/>
    </row>
    <row r="2814" ht="12.75">
      <c r="H2814"/>
    </row>
    <row r="2815" ht="12.75">
      <c r="H2815"/>
    </row>
    <row r="2816" ht="12.75">
      <c r="H2816"/>
    </row>
    <row r="2817" ht="12.75">
      <c r="H2817"/>
    </row>
    <row r="2818" ht="12.75">
      <c r="H2818"/>
    </row>
    <row r="2819" ht="12.75">
      <c r="H2819"/>
    </row>
    <row r="2820" ht="12.75">
      <c r="H2820"/>
    </row>
    <row r="2821" ht="12.75">
      <c r="H2821"/>
    </row>
    <row r="2822" ht="12.75">
      <c r="H2822"/>
    </row>
    <row r="2823" ht="12.75">
      <c r="H2823"/>
    </row>
    <row r="2824" ht="12.75">
      <c r="H2824"/>
    </row>
    <row r="2825" ht="12.75">
      <c r="H2825"/>
    </row>
    <row r="2826" ht="12.75">
      <c r="H2826"/>
    </row>
    <row r="2827" ht="12.75">
      <c r="H2827"/>
    </row>
    <row r="2828" ht="12.75">
      <c r="H2828"/>
    </row>
    <row r="2829" ht="12.75">
      <c r="H2829"/>
    </row>
    <row r="2830" ht="12.75">
      <c r="H2830"/>
    </row>
    <row r="2831" ht="12.75">
      <c r="H2831"/>
    </row>
    <row r="2832" ht="12.75">
      <c r="H2832"/>
    </row>
    <row r="2833" ht="12.75">
      <c r="H2833"/>
    </row>
    <row r="2834" ht="12.75">
      <c r="H2834"/>
    </row>
    <row r="2835" ht="12.75">
      <c r="H2835"/>
    </row>
    <row r="2836" ht="12.75">
      <c r="H2836"/>
    </row>
    <row r="2837" ht="12.75">
      <c r="H2837"/>
    </row>
    <row r="2838" ht="12.75">
      <c r="H2838"/>
    </row>
    <row r="2839" ht="12.75">
      <c r="H2839"/>
    </row>
    <row r="2840" ht="12.75">
      <c r="H2840"/>
    </row>
    <row r="2841" ht="12.75">
      <c r="H2841"/>
    </row>
    <row r="2842" ht="12.75">
      <c r="H2842"/>
    </row>
    <row r="2843" ht="12.75">
      <c r="H2843"/>
    </row>
    <row r="2844" ht="12.75">
      <c r="H2844"/>
    </row>
  </sheetData>
  <sheetProtection password="CEFE" sheet="1"/>
  <mergeCells count="94">
    <mergeCell ref="B10:E10"/>
    <mergeCell ref="A1:S1"/>
    <mergeCell ref="J7:K7"/>
    <mergeCell ref="A4:S6"/>
    <mergeCell ref="E3:Q3"/>
    <mergeCell ref="B7:E7"/>
    <mergeCell ref="A3:D3"/>
    <mergeCell ref="A2:S2"/>
    <mergeCell ref="L7:N7"/>
    <mergeCell ref="L8:N8"/>
    <mergeCell ref="L47:N47"/>
    <mergeCell ref="L48:N48"/>
    <mergeCell ref="B47:E47"/>
    <mergeCell ref="B48:E48"/>
    <mergeCell ref="L49:N49"/>
    <mergeCell ref="L50:N50"/>
    <mergeCell ref="B49:E49"/>
    <mergeCell ref="B50:E50"/>
    <mergeCell ref="L43:N43"/>
    <mergeCell ref="L44:N44"/>
    <mergeCell ref="B43:E43"/>
    <mergeCell ref="B44:E44"/>
    <mergeCell ref="L45:N45"/>
    <mergeCell ref="L46:N46"/>
    <mergeCell ref="B45:E45"/>
    <mergeCell ref="B46:E46"/>
    <mergeCell ref="L39:N39"/>
    <mergeCell ref="L40:N40"/>
    <mergeCell ref="B39:E39"/>
    <mergeCell ref="B40:E40"/>
    <mergeCell ref="L41:N41"/>
    <mergeCell ref="L42:N42"/>
    <mergeCell ref="B41:E41"/>
    <mergeCell ref="B42:E42"/>
    <mergeCell ref="L34:N34"/>
    <mergeCell ref="L35:N35"/>
    <mergeCell ref="B34:E34"/>
    <mergeCell ref="B35:E35"/>
    <mergeCell ref="L36:N36"/>
    <mergeCell ref="L38:N38"/>
    <mergeCell ref="B36:E36"/>
    <mergeCell ref="B38:E38"/>
    <mergeCell ref="B37:E37"/>
    <mergeCell ref="J37:K37"/>
    <mergeCell ref="L37:N37"/>
    <mergeCell ref="L30:N30"/>
    <mergeCell ref="L31:N31"/>
    <mergeCell ref="B30:E30"/>
    <mergeCell ref="B31:E31"/>
    <mergeCell ref="L32:N32"/>
    <mergeCell ref="L33:N33"/>
    <mergeCell ref="B32:E32"/>
    <mergeCell ref="B33:E33"/>
    <mergeCell ref="L26:N26"/>
    <mergeCell ref="L27:N27"/>
    <mergeCell ref="B26:E26"/>
    <mergeCell ref="B27:E27"/>
    <mergeCell ref="L28:N28"/>
    <mergeCell ref="L29:N29"/>
    <mergeCell ref="B28:E28"/>
    <mergeCell ref="B29:E29"/>
    <mergeCell ref="L22:N22"/>
    <mergeCell ref="L23:N23"/>
    <mergeCell ref="B22:E22"/>
    <mergeCell ref="B23:E23"/>
    <mergeCell ref="L24:N24"/>
    <mergeCell ref="L25:N25"/>
    <mergeCell ref="B24:E24"/>
    <mergeCell ref="B25:E25"/>
    <mergeCell ref="L18:N18"/>
    <mergeCell ref="L19:N19"/>
    <mergeCell ref="B18:E18"/>
    <mergeCell ref="B19:E19"/>
    <mergeCell ref="L20:N20"/>
    <mergeCell ref="L21:N21"/>
    <mergeCell ref="B20:E20"/>
    <mergeCell ref="B21:E21"/>
    <mergeCell ref="B12:E12"/>
    <mergeCell ref="L15:N15"/>
    <mergeCell ref="L17:N17"/>
    <mergeCell ref="B16:E16"/>
    <mergeCell ref="B17:E17"/>
    <mergeCell ref="B15:E15"/>
    <mergeCell ref="L16:N16"/>
    <mergeCell ref="B8:E8"/>
    <mergeCell ref="B13:E13"/>
    <mergeCell ref="L14:N14"/>
    <mergeCell ref="B14:E14"/>
    <mergeCell ref="L9:N9"/>
    <mergeCell ref="L11:N11"/>
    <mergeCell ref="L12:N12"/>
    <mergeCell ref="L13:N13"/>
    <mergeCell ref="B9:E9"/>
    <mergeCell ref="B11:E11"/>
  </mergeCells>
  <printOptions/>
  <pageMargins left="0.7874015748031497" right="0.0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B28" sqref="B28:J28"/>
    </sheetView>
  </sheetViews>
  <sheetFormatPr defaultColWidth="9.140625" defaultRowHeight="12.75"/>
  <cols>
    <col min="1" max="1" width="9.421875" style="0" customWidth="1"/>
    <col min="2" max="2" width="1.851562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6.7109375" style="0" customWidth="1"/>
    <col min="9" max="9" width="8.00390625" style="0" customWidth="1"/>
    <col min="10" max="10" width="3.57421875" style="0" customWidth="1"/>
    <col min="11" max="11" width="5.28125" style="0" customWidth="1"/>
    <col min="12" max="12" width="7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259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7" t="s">
        <v>81</v>
      </c>
      <c r="R3" s="388"/>
      <c r="S3" s="2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s="45" customFormat="1" ht="13.5" customHeight="1">
      <c r="A6" s="372" t="str">
        <f>T('[1]p4'!$C$13:$G$13)</f>
        <v>Angelo Roncalli Furtado de Holanda</v>
      </c>
      <c r="B6" s="373"/>
      <c r="C6" s="373"/>
      <c r="D6" s="373"/>
      <c r="E6" s="373"/>
      <c r="F6" s="373"/>
      <c r="G6" s="373"/>
      <c r="H6" s="377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22" ht="12.75">
      <c r="A7" s="61" t="s">
        <v>158</v>
      </c>
      <c r="B7" s="374" t="str">
        <f>IF('[1]p4'!$A$389&lt;&gt;0,'[1]p4'!$A$389,"")</f>
        <v>Universidade de Brasília - UnB</v>
      </c>
      <c r="C7" s="374"/>
      <c r="D7" s="374"/>
      <c r="E7" s="374"/>
      <c r="F7" s="374"/>
      <c r="G7" s="374"/>
      <c r="H7" s="374"/>
      <c r="I7" s="374"/>
      <c r="J7" s="375"/>
      <c r="K7" s="373" t="s">
        <v>232</v>
      </c>
      <c r="L7" s="373"/>
      <c r="M7" s="374" t="str">
        <f>IF('[1]p4'!$H$389&lt;&gt;0,'[1]p4'!$H$389,"")</f>
        <v>UnB</v>
      </c>
      <c r="N7" s="374"/>
      <c r="O7" s="375"/>
      <c r="P7" s="110" t="s">
        <v>75</v>
      </c>
      <c r="Q7" s="120">
        <f>IF('[1]p4'!$K$389&lt;&gt;0,'[1]p4'!$K$389,"")</f>
        <v>39790</v>
      </c>
      <c r="R7" s="117" t="s">
        <v>76</v>
      </c>
      <c r="S7" s="120">
        <f>IF('[1]p4'!$L$389&lt;&gt;0,'[1]p4'!$L$389,"")</f>
        <v>39793</v>
      </c>
      <c r="T7" s="121"/>
      <c r="U7" s="4"/>
      <c r="V7" s="4"/>
    </row>
    <row r="8" spans="1:22" ht="12.75">
      <c r="A8" s="372" t="s">
        <v>255</v>
      </c>
      <c r="B8" s="373"/>
      <c r="C8" s="374" t="str">
        <f>IF('[1]p4'!$C$390&lt;&gt;0,'[1]p4'!$C$390,"")</f>
        <v>Participação em banca de exame de qualificação ao doutorado e pesquisa conjunta com J. Valdo Gonçalves.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5"/>
      <c r="T8" s="121"/>
      <c r="U8" s="4"/>
      <c r="V8" s="4"/>
    </row>
    <row r="9" spans="1:19" ht="12.75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</row>
    <row r="10" spans="1:22" ht="12.75">
      <c r="A10" s="61" t="s">
        <v>158</v>
      </c>
      <c r="B10" s="374" t="str">
        <f>IF('[1]p4'!$A$393&lt;&gt;0,'[1]p4'!$A$393,"")</f>
        <v>Universidade de Brasília - UnB</v>
      </c>
      <c r="C10" s="374"/>
      <c r="D10" s="374"/>
      <c r="E10" s="374"/>
      <c r="F10" s="374"/>
      <c r="G10" s="374"/>
      <c r="H10" s="374"/>
      <c r="I10" s="374"/>
      <c r="J10" s="375"/>
      <c r="K10" s="373" t="s">
        <v>232</v>
      </c>
      <c r="L10" s="373"/>
      <c r="M10" s="374" t="str">
        <f>IF('[1]p4'!$H$393&lt;&gt;0,'[1]p4'!$H$393,"")</f>
        <v>UnB</v>
      </c>
      <c r="N10" s="374"/>
      <c r="O10" s="375"/>
      <c r="P10" s="110" t="s">
        <v>75</v>
      </c>
      <c r="Q10" s="120">
        <f>IF('[1]p4'!$K$393&lt;&gt;0,'[1]p4'!$K$393,"")</f>
        <v>39815</v>
      </c>
      <c r="R10" s="117" t="s">
        <v>76</v>
      </c>
      <c r="S10" s="120">
        <f>IF('[1]p4'!$L$393&lt;&gt;0,'[1]p4'!$L$393,"")</f>
        <v>39864</v>
      </c>
      <c r="T10" s="121"/>
      <c r="U10" s="4"/>
      <c r="V10" s="4"/>
    </row>
    <row r="11" spans="1:22" ht="12.75">
      <c r="A11" s="372" t="s">
        <v>255</v>
      </c>
      <c r="B11" s="373"/>
      <c r="C11" s="374" t="str">
        <f>IF('[1]p4'!$C$394&lt;&gt;0,'[1]p4'!$C$394,"")</f>
        <v>Lecionar curso de verão Tópicos de Análise Real.</v>
      </c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5"/>
      <c r="T11" s="121"/>
      <c r="U11" s="4"/>
      <c r="V11" s="4"/>
    </row>
    <row r="12" spans="1:19" ht="12.75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</row>
    <row r="13" spans="1:19" s="45" customFormat="1" ht="13.5" customHeight="1">
      <c r="A13" s="372" t="str">
        <f>T('[1]p7'!$C$13:$G$13)</f>
        <v>Aparecido Jesuino de Souza</v>
      </c>
      <c r="B13" s="373"/>
      <c r="C13" s="373"/>
      <c r="D13" s="373"/>
      <c r="E13" s="373"/>
      <c r="F13" s="373"/>
      <c r="G13" s="373"/>
      <c r="H13" s="377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</row>
    <row r="14" spans="1:22" ht="12.75">
      <c r="A14" s="61" t="s">
        <v>158</v>
      </c>
      <c r="B14" s="374" t="str">
        <f>IF('[1]p7'!$A$389&lt;&gt;0,'[1]p7'!$A$389,"")</f>
        <v>Departamento de Matemática da UFG</v>
      </c>
      <c r="C14" s="374"/>
      <c r="D14" s="374"/>
      <c r="E14" s="374"/>
      <c r="F14" s="374"/>
      <c r="G14" s="374"/>
      <c r="H14" s="374"/>
      <c r="I14" s="374"/>
      <c r="J14" s="375"/>
      <c r="K14" s="373" t="s">
        <v>232</v>
      </c>
      <c r="L14" s="373"/>
      <c r="M14" s="374" t="str">
        <f>IF('[1]p7'!$H$389&lt;&gt;0,'[1]p7'!$H$389,"")</f>
        <v>CNPq</v>
      </c>
      <c r="N14" s="374"/>
      <c r="O14" s="375"/>
      <c r="P14" s="110" t="s">
        <v>75</v>
      </c>
      <c r="Q14" s="120">
        <f>IF('[1]p7'!$K$389&lt;&gt;0,'[1]p7'!$K$389,"")</f>
        <v>39729</v>
      </c>
      <c r="R14" s="117" t="s">
        <v>76</v>
      </c>
      <c r="S14" s="120">
        <f>IF('[1]p7'!$L$389&lt;&gt;0,'[1]p7'!$L$389,"")</f>
        <v>39731</v>
      </c>
      <c r="T14" s="121"/>
      <c r="U14" s="4"/>
      <c r="V14" s="4"/>
    </row>
    <row r="15" spans="1:22" ht="12.75">
      <c r="A15" s="372" t="s">
        <v>255</v>
      </c>
      <c r="B15" s="373"/>
      <c r="C15" s="374" t="str">
        <f>IF('[1]p7'!$C$390&lt;&gt;0,'[1]p7'!$C$390,"")</f>
        <v>Apresentação de palestra na semana de matemática do IME/UFG</v>
      </c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5"/>
      <c r="T15" s="121"/>
      <c r="U15" s="4"/>
      <c r="V15" s="4"/>
    </row>
    <row r="16" spans="1:19" ht="12.75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</row>
    <row r="17" spans="1:22" ht="12.75">
      <c r="A17" s="61" t="s">
        <v>158</v>
      </c>
      <c r="B17" s="374" t="str">
        <f>IF('[1]p7'!$A$393&lt;&gt;0,'[1]p7'!$A$393,"")</f>
        <v>Departamento de Matemática da UFRN</v>
      </c>
      <c r="C17" s="374"/>
      <c r="D17" s="374"/>
      <c r="E17" s="374"/>
      <c r="F17" s="374"/>
      <c r="G17" s="374"/>
      <c r="H17" s="374"/>
      <c r="I17" s="374"/>
      <c r="J17" s="375"/>
      <c r="K17" s="373" t="s">
        <v>232</v>
      </c>
      <c r="L17" s="373"/>
      <c r="M17" s="374" t="str">
        <f>IF('[1]p7'!$H$393&lt;&gt;0,'[1]p7'!$H$393,"")</f>
        <v>UFRN/UFCG</v>
      </c>
      <c r="N17" s="374"/>
      <c r="O17" s="375"/>
      <c r="P17" s="110" t="s">
        <v>75</v>
      </c>
      <c r="Q17" s="120">
        <f>IF('[1]p7'!$K$393&lt;&gt;0,'[1]p7'!$K$393,"")</f>
        <v>39740</v>
      </c>
      <c r="R17" s="117" t="s">
        <v>76</v>
      </c>
      <c r="S17" s="120">
        <f>IF('[1]p7'!$L$393&lt;&gt;0,'[1]p7'!$L$393,"")</f>
        <v>39744</v>
      </c>
      <c r="T17" s="121"/>
      <c r="U17" s="4"/>
      <c r="V17" s="4"/>
    </row>
    <row r="18" spans="1:22" ht="12.75">
      <c r="A18" s="372" t="s">
        <v>255</v>
      </c>
      <c r="B18" s="373"/>
      <c r="C18" s="374" t="str">
        <f>IF('[1]p7'!$C$394&lt;&gt;0,'[1]p7'!$C$394,"")</f>
        <v>Apresentação de palestra na semana de matemática da UFRN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5"/>
      <c r="T18" s="121"/>
      <c r="U18" s="4"/>
      <c r="V18" s="4"/>
    </row>
    <row r="19" spans="1:19" ht="12.7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</row>
    <row r="20" spans="1:19" s="45" customFormat="1" ht="13.5" customHeight="1">
      <c r="A20" s="372" t="str">
        <f>T('[1]p20'!$C$13:$G$13)</f>
        <v>José de Arimatéia Fernandes</v>
      </c>
      <c r="B20" s="373"/>
      <c r="C20" s="373"/>
      <c r="D20" s="373"/>
      <c r="E20" s="373"/>
      <c r="F20" s="373"/>
      <c r="G20" s="373"/>
      <c r="H20" s="377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22" ht="12.75">
      <c r="A21" s="61" t="s">
        <v>158</v>
      </c>
      <c r="B21" s="374" t="str">
        <f>IF('[1]p20'!$A$389&lt;&gt;0,'[1]p20'!$A$389,"")</f>
        <v>Departamento de matemática da UFRN</v>
      </c>
      <c r="C21" s="374"/>
      <c r="D21" s="374"/>
      <c r="E21" s="374"/>
      <c r="F21" s="374"/>
      <c r="G21" s="374"/>
      <c r="H21" s="374"/>
      <c r="I21" s="374"/>
      <c r="J21" s="375"/>
      <c r="K21" s="373" t="s">
        <v>232</v>
      </c>
      <c r="L21" s="373"/>
      <c r="M21" s="374" t="str">
        <f>IF('[1]p20'!$H$389&lt;&gt;0,'[1]p20'!$H$389,"")</f>
        <v>UFRN</v>
      </c>
      <c r="N21" s="374"/>
      <c r="O21" s="375"/>
      <c r="P21" s="110" t="s">
        <v>75</v>
      </c>
      <c r="Q21" s="120">
        <f>IF('[1]p20'!$K$389&lt;&gt;0,'[1]p20'!$K$389,"")</f>
        <v>39740</v>
      </c>
      <c r="R21" s="117" t="s">
        <v>76</v>
      </c>
      <c r="S21" s="120">
        <f>IF('[1]p20'!$L$389&lt;&gt;0,'[1]p20'!$L$389,"")</f>
        <v>39744</v>
      </c>
      <c r="T21" s="121"/>
      <c r="U21" s="4"/>
      <c r="V21" s="4"/>
    </row>
    <row r="22" spans="1:22" ht="12.75">
      <c r="A22" s="372" t="s">
        <v>255</v>
      </c>
      <c r="B22" s="373"/>
      <c r="C22" s="374" t="str">
        <f>IF('[1]p20'!$C$390&lt;&gt;0,'[1]p20'!$C$390,"")</f>
        <v>Lecionar mini-curso  na Semana de Matemática da UFRN</v>
      </c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5"/>
      <c r="T22" s="121"/>
      <c r="U22" s="4"/>
      <c r="V22" s="4"/>
    </row>
    <row r="23" spans="1:19" ht="12.7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</row>
    <row r="24" spans="1:22" ht="12.75">
      <c r="A24" s="61" t="s">
        <v>158</v>
      </c>
      <c r="B24" s="374" t="str">
        <f>IF('[1]p20'!$A$393&lt;&gt;0,'[1]p20'!$A$393,"")</f>
        <v>Departamento de Matemática da UFRN</v>
      </c>
      <c r="C24" s="374"/>
      <c r="D24" s="374"/>
      <c r="E24" s="374"/>
      <c r="F24" s="374"/>
      <c r="G24" s="374"/>
      <c r="H24" s="374"/>
      <c r="I24" s="374"/>
      <c r="J24" s="375"/>
      <c r="K24" s="373" t="s">
        <v>232</v>
      </c>
      <c r="L24" s="373"/>
      <c r="M24" s="374" t="str">
        <f>IF('[1]p20'!$H$393&lt;&gt;0,'[1]p20'!$H$393,"")</f>
        <v>UFRN</v>
      </c>
      <c r="N24" s="374"/>
      <c r="O24" s="375"/>
      <c r="P24" s="110" t="s">
        <v>75</v>
      </c>
      <c r="Q24" s="120">
        <f>IF('[1]p20'!$K$393&lt;&gt;0,'[1]p20'!$K$393,"")</f>
        <v>39815</v>
      </c>
      <c r="R24" s="117" t="s">
        <v>76</v>
      </c>
      <c r="S24" s="120">
        <f>IF('[1]p20'!$L$393&lt;&gt;0,'[1]p20'!$L$393,"")</f>
        <v>39864</v>
      </c>
      <c r="T24" s="121"/>
      <c r="U24" s="4"/>
      <c r="V24" s="4"/>
    </row>
    <row r="25" spans="1:22" ht="12.75">
      <c r="A25" s="372" t="s">
        <v>255</v>
      </c>
      <c r="B25" s="373"/>
      <c r="C25" s="374" t="str">
        <f>IF('[1]p20'!$C$394&lt;&gt;0,'[1]p20'!$C$394,"")</f>
        <v>Lecionar curso de verão: Tópicos de análise real.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5"/>
      <c r="T25" s="121"/>
      <c r="U25" s="4"/>
      <c r="V25" s="4"/>
    </row>
    <row r="26" spans="1:19" ht="12.75">
      <c r="A26" s="376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</row>
    <row r="27" spans="1:19" s="45" customFormat="1" ht="13.5" customHeight="1">
      <c r="A27" s="372" t="str">
        <f>T('[1]p27'!$C$13:$G$13)</f>
        <v>Michelli Karinne Barros da Silva</v>
      </c>
      <c r="B27" s="373"/>
      <c r="C27" s="373"/>
      <c r="D27" s="373"/>
      <c r="E27" s="373"/>
      <c r="F27" s="373"/>
      <c r="G27" s="373"/>
      <c r="H27" s="377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</row>
    <row r="28" spans="1:22" ht="12.75">
      <c r="A28" s="61" t="s">
        <v>158</v>
      </c>
      <c r="B28" s="374" t="str">
        <f>IF('[1]p27'!$A$389&lt;&gt;0,'[1]p27'!$A$389,"")</f>
        <v>UFPE</v>
      </c>
      <c r="C28" s="374"/>
      <c r="D28" s="374"/>
      <c r="E28" s="374"/>
      <c r="F28" s="374"/>
      <c r="G28" s="374"/>
      <c r="H28" s="374"/>
      <c r="I28" s="374"/>
      <c r="J28" s="375"/>
      <c r="K28" s="373" t="s">
        <v>232</v>
      </c>
      <c r="L28" s="373"/>
      <c r="M28" s="374" t="str">
        <f>IF('[1]p27'!$H$389&lt;&gt;0,'[1]p27'!$H$389,"")</f>
        <v>PROAP-UFCG</v>
      </c>
      <c r="N28" s="374"/>
      <c r="O28" s="375"/>
      <c r="P28" s="110" t="s">
        <v>75</v>
      </c>
      <c r="Q28" s="120">
        <f>IF('[1]p27'!$K$389&lt;&gt;0,'[1]p27'!$K$389,"")</f>
        <v>39797</v>
      </c>
      <c r="R28" s="117" t="s">
        <v>76</v>
      </c>
      <c r="S28" s="120">
        <f>IF('[1]p27'!$L$389&lt;&gt;0,'[1]p27'!$L$389,"")</f>
        <v>39801</v>
      </c>
      <c r="T28" s="121"/>
      <c r="U28" s="4"/>
      <c r="V28" s="4"/>
    </row>
    <row r="29" spans="1:22" ht="12.75">
      <c r="A29" s="372" t="s">
        <v>255</v>
      </c>
      <c r="B29" s="373"/>
      <c r="C29" s="374" t="str">
        <f>IF('[1]p27'!$C$390&lt;&gt;0,'[1]p27'!$C$390,"")</f>
        <v>Dar continuidade as pequisas desenvolvidas com os professroes Patrícia Leone e Raydonal Ospina sobre diagnóstico de influência baseado na curvatura normal conforme.</v>
      </c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/>
      <c r="R29" s="374"/>
      <c r="S29" s="375"/>
      <c r="T29" s="121"/>
      <c r="U29" s="4"/>
      <c r="V29" s="4"/>
    </row>
  </sheetData>
  <sheetProtection password="CEFE" sheet="1"/>
  <mergeCells count="55">
    <mergeCell ref="A1:S1"/>
    <mergeCell ref="A2:S2"/>
    <mergeCell ref="A3:D3"/>
    <mergeCell ref="Q3:R3"/>
    <mergeCell ref="E3:P3"/>
    <mergeCell ref="B24:J24"/>
    <mergeCell ref="K24:L24"/>
    <mergeCell ref="M24:O24"/>
    <mergeCell ref="A23:S23"/>
    <mergeCell ref="A4:S5"/>
    <mergeCell ref="A25:B25"/>
    <mergeCell ref="C25:S25"/>
    <mergeCell ref="A6:H6"/>
    <mergeCell ref="I6:S6"/>
    <mergeCell ref="A9:S9"/>
    <mergeCell ref="B10:J10"/>
    <mergeCell ref="K10:L10"/>
    <mergeCell ref="M10:O10"/>
    <mergeCell ref="B7:J7"/>
    <mergeCell ref="K7:L7"/>
    <mergeCell ref="M7:O7"/>
    <mergeCell ref="A8:B8"/>
    <mergeCell ref="C8:S8"/>
    <mergeCell ref="A11:B11"/>
    <mergeCell ref="C11:S11"/>
    <mergeCell ref="A12:S12"/>
    <mergeCell ref="A13:H13"/>
    <mergeCell ref="I13:S13"/>
    <mergeCell ref="A16:S16"/>
    <mergeCell ref="B17:J17"/>
    <mergeCell ref="K17:L17"/>
    <mergeCell ref="M17:O17"/>
    <mergeCell ref="B14:J14"/>
    <mergeCell ref="K14:L14"/>
    <mergeCell ref="M14:O14"/>
    <mergeCell ref="A15:B15"/>
    <mergeCell ref="C15:S15"/>
    <mergeCell ref="A18:B18"/>
    <mergeCell ref="C18:S18"/>
    <mergeCell ref="A19:S19"/>
    <mergeCell ref="A20:H20"/>
    <mergeCell ref="I20:S20"/>
    <mergeCell ref="B21:J21"/>
    <mergeCell ref="K21:L21"/>
    <mergeCell ref="M21:O21"/>
    <mergeCell ref="A22:B22"/>
    <mergeCell ref="C22:S22"/>
    <mergeCell ref="A29:B29"/>
    <mergeCell ref="C29:S29"/>
    <mergeCell ref="A26:S26"/>
    <mergeCell ref="A27:H27"/>
    <mergeCell ref="I27:S27"/>
    <mergeCell ref="B28:J28"/>
    <mergeCell ref="K28:L28"/>
    <mergeCell ref="M28:O28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E3" sqref="E3:P3"/>
    </sheetView>
  </sheetViews>
  <sheetFormatPr defaultColWidth="9.140625" defaultRowHeight="12.75"/>
  <cols>
    <col min="1" max="1" width="8.28125" style="0" customWidth="1"/>
    <col min="2" max="2" width="2.421875" style="0" customWidth="1"/>
    <col min="3" max="3" width="6.7109375" style="0" customWidth="1"/>
    <col min="4" max="4" width="8.5742187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7.00390625" style="0" customWidth="1"/>
    <col min="10" max="10" width="7.421875" style="0" customWidth="1"/>
    <col min="11" max="11" width="5.8515625" style="0" customWidth="1"/>
    <col min="12" max="12" width="3.8515625" style="0" customWidth="1"/>
    <col min="13" max="13" width="7.00390625" style="0" customWidth="1"/>
    <col min="14" max="14" width="5.421875" style="0" customWidth="1"/>
    <col min="15" max="15" width="8.00390625" style="0" customWidth="1"/>
    <col min="16" max="16" width="5.42187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5.281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256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7" t="s">
        <v>81</v>
      </c>
      <c r="R3" s="388"/>
      <c r="S3" s="29" t="str">
        <f>'[1]p1'!$H$4</f>
        <v>2008.2</v>
      </c>
    </row>
    <row r="4" spans="1:19" s="8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45" customFormat="1" ht="13.5" customHeight="1">
      <c r="A5" s="110" t="s">
        <v>257</v>
      </c>
      <c r="B5" s="374" t="str">
        <f>T('[1]p7'!$C$13:$G$13)</f>
        <v>Aparecido Jesuino de Souza</v>
      </c>
      <c r="C5" s="374"/>
      <c r="D5" s="374"/>
      <c r="E5" s="374"/>
      <c r="F5" s="374"/>
      <c r="G5" s="374"/>
      <c r="H5" s="375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</row>
    <row r="6" spans="1:22" ht="12.75">
      <c r="A6" s="61" t="s">
        <v>258</v>
      </c>
      <c r="B6" s="374" t="str">
        <f>IF('[1]p7'!$A$372&lt;&gt;0,'[1]p7'!$A$372,"")</f>
        <v>Marcelo Martins dos Santos</v>
      </c>
      <c r="C6" s="374"/>
      <c r="D6" s="374"/>
      <c r="E6" s="374"/>
      <c r="F6" s="374"/>
      <c r="G6" s="374"/>
      <c r="H6" s="374"/>
      <c r="I6" s="374"/>
      <c r="J6" s="374"/>
      <c r="K6" s="372" t="s">
        <v>158</v>
      </c>
      <c r="L6" s="373"/>
      <c r="M6" s="374" t="str">
        <f>IF('[1]p7'!$F$372&lt;&gt;0,'[1]p7'!$F$372,"")</f>
        <v>UNICAMP</v>
      </c>
      <c r="N6" s="374"/>
      <c r="O6" s="375"/>
      <c r="P6" s="110" t="s">
        <v>75</v>
      </c>
      <c r="Q6" s="120">
        <f>IF('[1]p7'!$K$372&lt;&gt;0,'[1]p7'!$K$372,"")</f>
        <v>39846</v>
      </c>
      <c r="R6" s="117" t="s">
        <v>76</v>
      </c>
      <c r="S6" s="120">
        <f>IF('[1]p7'!$L$372&lt;&gt;0,'[1]p7'!$L$372,"")</f>
        <v>39863</v>
      </c>
      <c r="T6" s="121"/>
      <c r="U6" s="4"/>
      <c r="V6" s="4"/>
    </row>
    <row r="7" spans="1:22" ht="12.75">
      <c r="A7" s="372" t="s">
        <v>255</v>
      </c>
      <c r="B7" s="373"/>
      <c r="C7" s="374" t="str">
        <f>IF('[1]p7'!$C$373&lt;&gt;0,'[1]p7'!$C$373,"")</f>
        <v>Pesquisa e minicurso sobre Transformada de Fourier e Espacos de Sobolev em Rn</v>
      </c>
      <c r="D7" s="374"/>
      <c r="E7" s="374"/>
      <c r="F7" s="374"/>
      <c r="G7" s="374"/>
      <c r="H7" s="374"/>
      <c r="I7" s="374"/>
      <c r="J7" s="374"/>
      <c r="K7" s="374"/>
      <c r="L7" s="375"/>
      <c r="M7" s="372" t="s">
        <v>232</v>
      </c>
      <c r="N7" s="373"/>
      <c r="O7" s="374" t="str">
        <f>IF('[1]p7'!$H$372&lt;&gt;0,'[1]p7'!$H$372,"")</f>
        <v>CNPq</v>
      </c>
      <c r="P7" s="374"/>
      <c r="Q7" s="374"/>
      <c r="R7" s="374"/>
      <c r="S7" s="375"/>
      <c r="T7" s="121"/>
      <c r="U7" s="4"/>
      <c r="V7" s="4"/>
    </row>
    <row r="8" spans="1:19" ht="12.75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</row>
    <row r="9" spans="1:19" s="45" customFormat="1" ht="13.5" customHeight="1">
      <c r="A9" s="110" t="s">
        <v>257</v>
      </c>
      <c r="B9" s="374" t="str">
        <f>T('[1]p11'!$C$13:$G$13)</f>
        <v>Fernanda Ester Camillo Camargo</v>
      </c>
      <c r="C9" s="374"/>
      <c r="D9" s="374"/>
      <c r="E9" s="374"/>
      <c r="F9" s="374"/>
      <c r="G9" s="374"/>
      <c r="H9" s="375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</row>
    <row r="10" spans="1:22" ht="12.75">
      <c r="A10" s="61" t="s">
        <v>258</v>
      </c>
      <c r="B10" s="374" t="str">
        <f>IF('[1]p11'!$A$372&lt;&gt;0,'[1]p11'!$A$372,"")</f>
        <v>Márcio Fabiano da Silva</v>
      </c>
      <c r="C10" s="374"/>
      <c r="D10" s="374"/>
      <c r="E10" s="374"/>
      <c r="F10" s="374"/>
      <c r="G10" s="374"/>
      <c r="H10" s="374"/>
      <c r="I10" s="374"/>
      <c r="J10" s="374"/>
      <c r="K10" s="372" t="s">
        <v>158</v>
      </c>
      <c r="L10" s="373"/>
      <c r="M10" s="374" t="str">
        <f>IF('[1]p11'!$F$372&lt;&gt;0,'[1]p11'!$F$372,"")</f>
        <v>UFABC</v>
      </c>
      <c r="N10" s="374"/>
      <c r="O10" s="375"/>
      <c r="P10" s="110" t="s">
        <v>75</v>
      </c>
      <c r="Q10" s="120">
        <f>IF('[1]p11'!$K$372&lt;&gt;0,'[1]p11'!$K$372,"")</f>
        <v>39854</v>
      </c>
      <c r="R10" s="117" t="s">
        <v>76</v>
      </c>
      <c r="S10" s="120">
        <f>IF('[1]p11'!$L$372&lt;&gt;0,'[1]p11'!$L$372,"")</f>
        <v>39857</v>
      </c>
      <c r="T10" s="121"/>
      <c r="U10" s="4"/>
      <c r="V10" s="4"/>
    </row>
    <row r="11" spans="1:22" ht="12.75">
      <c r="A11" s="372" t="s">
        <v>255</v>
      </c>
      <c r="B11" s="373"/>
      <c r="C11" s="374" t="str">
        <f>IF('[1]p11'!$C$373&lt;&gt;0,'[1]p11'!$C$373,"")</f>
        <v>Pesquisa: Classificação de regiões isoperimétricas no Steady State
Space; Palestra: Perfil isoperimétrico do plano hiperbólico entre horociclos paralelos</v>
      </c>
      <c r="D11" s="374"/>
      <c r="E11" s="374"/>
      <c r="F11" s="374"/>
      <c r="G11" s="374"/>
      <c r="H11" s="374"/>
      <c r="I11" s="374"/>
      <c r="J11" s="374"/>
      <c r="K11" s="374"/>
      <c r="L11" s="375"/>
      <c r="M11" s="372" t="s">
        <v>232</v>
      </c>
      <c r="N11" s="373"/>
      <c r="O11" s="374" t="str">
        <f>IF('[1]p11'!$H$372&lt;&gt;0,'[1]p11'!$H$372,"")</f>
        <v>CNPq</v>
      </c>
      <c r="P11" s="374"/>
      <c r="Q11" s="374"/>
      <c r="R11" s="374"/>
      <c r="S11" s="375"/>
      <c r="T11" s="121"/>
      <c r="U11" s="4"/>
      <c r="V11" s="4"/>
    </row>
    <row r="12" spans="1:19" ht="12.75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</row>
    <row r="13" spans="1:19" s="45" customFormat="1" ht="13.5" customHeight="1">
      <c r="A13" s="110" t="s">
        <v>257</v>
      </c>
      <c r="B13" s="374" t="str">
        <f>T('[1]p16'!$C$13:$G$13)</f>
        <v>Henrique Fernandes de Lima</v>
      </c>
      <c r="C13" s="374"/>
      <c r="D13" s="374"/>
      <c r="E13" s="374"/>
      <c r="F13" s="374"/>
      <c r="G13" s="374"/>
      <c r="H13" s="375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</row>
    <row r="14" spans="1:22" ht="12.75">
      <c r="A14" s="61" t="s">
        <v>258</v>
      </c>
      <c r="B14" s="374" t="str">
        <f>IF('[1]p16'!$A$372&lt;&gt;0,'[1]p16'!$A$372,"")</f>
        <v>Antonio Caminha Muniz Neto</v>
      </c>
      <c r="C14" s="374"/>
      <c r="D14" s="374"/>
      <c r="E14" s="374"/>
      <c r="F14" s="374"/>
      <c r="G14" s="374"/>
      <c r="H14" s="374"/>
      <c r="I14" s="374"/>
      <c r="J14" s="374"/>
      <c r="K14" s="372" t="s">
        <v>158</v>
      </c>
      <c r="L14" s="373"/>
      <c r="M14" s="374" t="str">
        <f>IF('[1]p16'!$F$372&lt;&gt;0,'[1]p16'!$F$372,"")</f>
        <v>UFC</v>
      </c>
      <c r="N14" s="374"/>
      <c r="O14" s="375"/>
      <c r="P14" s="110" t="s">
        <v>75</v>
      </c>
      <c r="Q14" s="120">
        <f>IF('[1]p16'!$K$372&lt;&gt;0,'[1]p16'!$K$372,"")</f>
        <v>39711</v>
      </c>
      <c r="R14" s="117" t="s">
        <v>76</v>
      </c>
      <c r="S14" s="120">
        <f>IF('[1]p16'!$L$372&lt;&gt;0,'[1]p16'!$L$372,"")</f>
        <v>39715</v>
      </c>
      <c r="T14" s="121"/>
      <c r="U14" s="4"/>
      <c r="V14" s="4"/>
    </row>
    <row r="15" spans="1:22" ht="12.75">
      <c r="A15" s="372" t="s">
        <v>255</v>
      </c>
      <c r="B15" s="373"/>
      <c r="C15" s="374" t="str">
        <f>IF('[1]p16'!$C$373&lt;&gt;0,'[1]p16'!$C$373,"")</f>
        <v>Pesquisa Científica</v>
      </c>
      <c r="D15" s="374"/>
      <c r="E15" s="374"/>
      <c r="F15" s="374"/>
      <c r="G15" s="374"/>
      <c r="H15" s="374"/>
      <c r="I15" s="374"/>
      <c r="J15" s="374"/>
      <c r="K15" s="374"/>
      <c r="L15" s="375"/>
      <c r="M15" s="372" t="s">
        <v>232</v>
      </c>
      <c r="N15" s="373"/>
      <c r="O15" s="374" t="str">
        <f>IF('[1]p16'!$H$372&lt;&gt;0,'[1]p16'!$H$372,"")</f>
        <v>PROAP</v>
      </c>
      <c r="P15" s="374"/>
      <c r="Q15" s="374"/>
      <c r="R15" s="374"/>
      <c r="S15" s="375"/>
      <c r="T15" s="121"/>
      <c r="U15" s="4"/>
      <c r="V15" s="4"/>
    </row>
    <row r="16" spans="1:19" ht="12.75">
      <c r="A16" s="376"/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</row>
    <row r="17" spans="1:22" ht="12.75">
      <c r="A17" s="61" t="s">
        <v>258</v>
      </c>
      <c r="B17" s="374" t="str">
        <f>IF('[1]p16'!$A$376&lt;&gt;0,'[1]p16'!$A$376,"")</f>
        <v>Fernanda Ester Camillo Camargo</v>
      </c>
      <c r="C17" s="374"/>
      <c r="D17" s="374"/>
      <c r="E17" s="374"/>
      <c r="F17" s="374"/>
      <c r="G17" s="374"/>
      <c r="H17" s="374"/>
      <c r="I17" s="374"/>
      <c r="J17" s="374"/>
      <c r="K17" s="372" t="s">
        <v>158</v>
      </c>
      <c r="L17" s="373"/>
      <c r="M17" s="374" t="str">
        <f>IF('[1]p16'!$F$376&lt;&gt;0,'[1]p16'!$F$376,"")</f>
        <v>UFC</v>
      </c>
      <c r="N17" s="374"/>
      <c r="O17" s="375"/>
      <c r="P17" s="110" t="s">
        <v>75</v>
      </c>
      <c r="Q17" s="120">
        <f>IF('[1]p16'!$K$376&lt;&gt;0,'[1]p16'!$K$376,"")</f>
        <v>39711</v>
      </c>
      <c r="R17" s="117" t="s">
        <v>76</v>
      </c>
      <c r="S17" s="120">
        <f>IF('[1]p16'!$L$376&lt;&gt;0,'[1]p16'!$L$376,"")</f>
        <v>39715</v>
      </c>
      <c r="T17" s="121"/>
      <c r="U17" s="4"/>
      <c r="V17" s="4"/>
    </row>
    <row r="18" spans="1:22" ht="12.75">
      <c r="A18" s="372" t="s">
        <v>255</v>
      </c>
      <c r="B18" s="373"/>
      <c r="C18" s="374" t="str">
        <f>IF('[1]p16'!$C$377&lt;&gt;0,'[1]p16'!$C$377,"")</f>
        <v>Pesquisa Científica</v>
      </c>
      <c r="D18" s="374"/>
      <c r="E18" s="374"/>
      <c r="F18" s="374"/>
      <c r="G18" s="374"/>
      <c r="H18" s="374"/>
      <c r="I18" s="374"/>
      <c r="J18" s="374"/>
      <c r="K18" s="374"/>
      <c r="L18" s="375"/>
      <c r="M18" s="372" t="s">
        <v>232</v>
      </c>
      <c r="N18" s="373"/>
      <c r="O18" s="374" t="str">
        <f>IF('[1]p16'!$H$376&lt;&gt;0,'[1]p16'!$H$376,"")</f>
        <v>PROAP</v>
      </c>
      <c r="P18" s="374"/>
      <c r="Q18" s="374"/>
      <c r="R18" s="374"/>
      <c r="S18" s="375"/>
      <c r="T18" s="121"/>
      <c r="U18" s="4"/>
      <c r="V18" s="4"/>
    </row>
    <row r="19" spans="1:19" ht="12.7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</row>
    <row r="20" spans="1:19" s="45" customFormat="1" ht="13.5" customHeight="1">
      <c r="A20" s="110" t="s">
        <v>257</v>
      </c>
      <c r="B20" s="374" t="str">
        <f>T('[1]p26'!$C$13:$G$13)</f>
        <v>Marco Aurélio Soares Souto</v>
      </c>
      <c r="C20" s="374"/>
      <c r="D20" s="374"/>
      <c r="E20" s="374"/>
      <c r="F20" s="374"/>
      <c r="G20" s="374"/>
      <c r="H20" s="375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22" ht="12.75">
      <c r="A21" s="61" t="s">
        <v>258</v>
      </c>
      <c r="B21" s="374" t="str">
        <f>IF('[1]p26'!$A$372&lt;&gt;0,'[1]p26'!$A$372,"")</f>
        <v>Uberlândio Batista Severo</v>
      </c>
      <c r="C21" s="374"/>
      <c r="D21" s="374"/>
      <c r="E21" s="374"/>
      <c r="F21" s="374"/>
      <c r="G21" s="374"/>
      <c r="H21" s="374"/>
      <c r="I21" s="374"/>
      <c r="J21" s="374"/>
      <c r="K21" s="372" t="s">
        <v>158</v>
      </c>
      <c r="L21" s="373"/>
      <c r="M21" s="374" t="str">
        <f>IF('[1]p26'!$F$372&lt;&gt;0,'[1]p26'!$F$372,"")</f>
        <v>UFPB</v>
      </c>
      <c r="N21" s="374"/>
      <c r="O21" s="375"/>
      <c r="P21" s="110" t="s">
        <v>75</v>
      </c>
      <c r="Q21" s="120">
        <f>IF('[1]p26'!$K$372&lt;&gt;0,'[1]p26'!$K$372,"")</f>
        <v>39870</v>
      </c>
      <c r="R21" s="117" t="s">
        <v>76</v>
      </c>
      <c r="S21" s="120">
        <f>IF('[1]p26'!$L$372&lt;&gt;0,'[1]p26'!$L$372,"")</f>
        <v>39870</v>
      </c>
      <c r="T21" s="121"/>
      <c r="U21" s="4"/>
      <c r="V21" s="4"/>
    </row>
    <row r="22" spans="1:22" ht="12.75">
      <c r="A22" s="372" t="s">
        <v>255</v>
      </c>
      <c r="B22" s="373"/>
      <c r="C22" s="374" t="str">
        <f>IF('[1]p26'!$C$373&lt;&gt;0,'[1]p26'!$C$373,"")</f>
        <v>Participação na banca de defesa de mestrado do aluno Rawlilson de Oliveira Araújo</v>
      </c>
      <c r="D22" s="374"/>
      <c r="E22" s="374"/>
      <c r="F22" s="374"/>
      <c r="G22" s="374"/>
      <c r="H22" s="374"/>
      <c r="I22" s="374"/>
      <c r="J22" s="374"/>
      <c r="K22" s="374"/>
      <c r="L22" s="375"/>
      <c r="M22" s="372" t="s">
        <v>232</v>
      </c>
      <c r="N22" s="373"/>
      <c r="O22" s="374" t="str">
        <f>IF('[1]p26'!$H$372&lt;&gt;0,'[1]p26'!$H$372,"")</f>
        <v>PPGMAT-UFCG</v>
      </c>
      <c r="P22" s="374"/>
      <c r="Q22" s="374"/>
      <c r="R22" s="374"/>
      <c r="S22" s="375"/>
      <c r="T22" s="121"/>
      <c r="U22" s="4"/>
      <c r="V22" s="4"/>
    </row>
    <row r="23" spans="1:19" ht="12.75">
      <c r="A23" s="376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</row>
    <row r="24" spans="1:19" s="45" customFormat="1" ht="13.5" customHeight="1">
      <c r="A24" s="110" t="s">
        <v>257</v>
      </c>
      <c r="B24" s="374" t="str">
        <f>T('[1]p27'!$C$13:$G$13)</f>
        <v>Michelli Karinne Barros da Silva</v>
      </c>
      <c r="C24" s="374"/>
      <c r="D24" s="374"/>
      <c r="E24" s="374"/>
      <c r="F24" s="374"/>
      <c r="G24" s="374"/>
      <c r="H24" s="375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</row>
    <row r="25" spans="1:22" ht="12.75">
      <c r="A25" s="61" t="s">
        <v>258</v>
      </c>
      <c r="B25" s="374" t="str">
        <f>IF('[1]p27'!$A$372&lt;&gt;0,'[1]p27'!$A$372,"")</f>
        <v>Víctor Leiva</v>
      </c>
      <c r="C25" s="374"/>
      <c r="D25" s="374"/>
      <c r="E25" s="374"/>
      <c r="F25" s="374"/>
      <c r="G25" s="374"/>
      <c r="H25" s="374"/>
      <c r="I25" s="374"/>
      <c r="J25" s="374"/>
      <c r="K25" s="372" t="s">
        <v>158</v>
      </c>
      <c r="L25" s="373"/>
      <c r="M25" s="374" t="str">
        <f>IF('[1]p27'!$F$372&lt;&gt;0,'[1]p27'!$F$372,"")</f>
        <v>Universidade de Valparaíso_Chile</v>
      </c>
      <c r="N25" s="374"/>
      <c r="O25" s="375"/>
      <c r="P25" s="110" t="s">
        <v>75</v>
      </c>
      <c r="Q25" s="120">
        <f>IF('[1]p27'!$K$372&lt;&gt;0,'[1]p27'!$K$372,"")</f>
        <v>39701</v>
      </c>
      <c r="R25" s="117" t="s">
        <v>76</v>
      </c>
      <c r="S25" s="120">
        <f>IF('[1]p27'!$L$372&lt;&gt;0,'[1]p27'!$L$372,"")</f>
        <v>39704</v>
      </c>
      <c r="T25" s="121"/>
      <c r="U25" s="4"/>
      <c r="V25" s="4"/>
    </row>
    <row r="26" spans="1:22" ht="12.75">
      <c r="A26" s="372" t="s">
        <v>255</v>
      </c>
      <c r="B26" s="373"/>
      <c r="C26" s="374" t="str">
        <f>IF('[1]p27'!$C$373&lt;&gt;0,'[1]p27'!$C$373,"")</f>
        <v>Participação na Banca examinadora de defesa de dissertação do aluno José Iraponil Costa Lima</v>
      </c>
      <c r="D26" s="374"/>
      <c r="E26" s="374"/>
      <c r="F26" s="374"/>
      <c r="G26" s="374"/>
      <c r="H26" s="374"/>
      <c r="I26" s="374"/>
      <c r="J26" s="374"/>
      <c r="K26" s="374"/>
      <c r="L26" s="375"/>
      <c r="M26" s="372" t="s">
        <v>232</v>
      </c>
      <c r="N26" s="373"/>
      <c r="O26" s="374" t="str">
        <f>IF('[1]p27'!$H$372&lt;&gt;0,'[1]p27'!$H$372,"")</f>
        <v>PROAP-UFCG</v>
      </c>
      <c r="P26" s="374"/>
      <c r="Q26" s="374"/>
      <c r="R26" s="374"/>
      <c r="S26" s="375"/>
      <c r="T26" s="121"/>
      <c r="U26" s="4"/>
      <c r="V26" s="4"/>
    </row>
    <row r="27" spans="1:22" ht="12.75">
      <c r="A27" s="61" t="s">
        <v>258</v>
      </c>
      <c r="B27" s="374" t="str">
        <f>IF('[1]p27'!$A$376&lt;&gt;0,'[1]p27'!$A$376,"")</f>
        <v>Patrícia Leone Espinheira</v>
      </c>
      <c r="C27" s="374"/>
      <c r="D27" s="374"/>
      <c r="E27" s="374"/>
      <c r="F27" s="374"/>
      <c r="G27" s="374"/>
      <c r="H27" s="374"/>
      <c r="I27" s="374"/>
      <c r="J27" s="374"/>
      <c r="K27" s="372" t="s">
        <v>158</v>
      </c>
      <c r="L27" s="373"/>
      <c r="M27" s="374" t="str">
        <f>IF('[1]p27'!$F$376&lt;&gt;0,'[1]p27'!$F$376,"")</f>
        <v>UFPE</v>
      </c>
      <c r="N27" s="374"/>
      <c r="O27" s="375"/>
      <c r="P27" s="110" t="s">
        <v>75</v>
      </c>
      <c r="Q27" s="120">
        <f>IF('[1]p27'!$K$376&lt;&gt;0,'[1]p27'!$K$376,"")</f>
        <v>39839</v>
      </c>
      <c r="R27" s="117" t="s">
        <v>76</v>
      </c>
      <c r="S27" s="120">
        <f>IF('[1]p27'!$L$376&lt;&gt;0,'[1]p27'!$L$376,"")</f>
        <v>39843</v>
      </c>
      <c r="T27" s="121"/>
      <c r="U27" s="4"/>
      <c r="V27" s="4"/>
    </row>
    <row r="28" spans="1:22" ht="12.75">
      <c r="A28" s="372" t="s">
        <v>255</v>
      </c>
      <c r="B28" s="373"/>
      <c r="C28" s="374" t="str">
        <f>IF('[1]p27'!$C$377&lt;&gt;0,'[1]p27'!$C$377,"")</f>
        <v>Proferiu palestras e interagiu com o grupo de regressão da UAME/UFCG</v>
      </c>
      <c r="D28" s="374"/>
      <c r="E28" s="374"/>
      <c r="F28" s="374"/>
      <c r="G28" s="374"/>
      <c r="H28" s="374"/>
      <c r="I28" s="374"/>
      <c r="J28" s="374"/>
      <c r="K28" s="374"/>
      <c r="L28" s="375"/>
      <c r="M28" s="372" t="s">
        <v>232</v>
      </c>
      <c r="N28" s="373"/>
      <c r="O28" s="374" t="str">
        <f>IF('[1]p27'!$H$376&lt;&gt;0,'[1]p27'!$H$376,"")</f>
        <v>CNPq -  Projeto ciclo de conferências</v>
      </c>
      <c r="P28" s="374"/>
      <c r="Q28" s="374"/>
      <c r="R28" s="374"/>
      <c r="S28" s="375"/>
      <c r="T28" s="121"/>
      <c r="U28" s="4"/>
      <c r="V28" s="4"/>
    </row>
    <row r="29" spans="1:22" ht="12.75">
      <c r="A29" s="61" t="s">
        <v>258</v>
      </c>
      <c r="B29" s="374" t="str">
        <f>IF('[1]p27'!$A$380&lt;&gt;0,'[1]p27'!$A$380,"")</f>
        <v>Raydonal Ospina Martinez</v>
      </c>
      <c r="C29" s="374"/>
      <c r="D29" s="374"/>
      <c r="E29" s="374"/>
      <c r="F29" s="374"/>
      <c r="G29" s="374"/>
      <c r="H29" s="374"/>
      <c r="I29" s="374"/>
      <c r="J29" s="374"/>
      <c r="K29" s="372" t="s">
        <v>158</v>
      </c>
      <c r="L29" s="373"/>
      <c r="M29" s="374" t="str">
        <f>IF('[1]p27'!$F$380&lt;&gt;0,'[1]p27'!$F$380,"")</f>
        <v>UFPE</v>
      </c>
      <c r="N29" s="374"/>
      <c r="O29" s="375"/>
      <c r="P29" s="110" t="s">
        <v>75</v>
      </c>
      <c r="Q29" s="120">
        <f>IF('[1]p27'!$K$380&lt;&gt;0,'[1]p27'!$K$380,"")</f>
        <v>39833</v>
      </c>
      <c r="R29" s="117" t="s">
        <v>76</v>
      </c>
      <c r="S29" s="120">
        <f>IF('[1]p27'!$L$380&lt;&gt;0,'[1]p27'!$L$380,"")</f>
        <v>39843</v>
      </c>
      <c r="T29" s="121"/>
      <c r="U29" s="4"/>
      <c r="V29" s="4"/>
    </row>
    <row r="30" spans="1:22" ht="12.75">
      <c r="A30" s="372" t="s">
        <v>255</v>
      </c>
      <c r="B30" s="373"/>
      <c r="C30" s="374" t="str">
        <f>IF('[1]p27'!$C$381&lt;&gt;0,'[1]p27'!$C$381,"")</f>
        <v>Proferiu palestras e interagiu com o grupo de regressão da UAME/UFCG</v>
      </c>
      <c r="D30" s="374"/>
      <c r="E30" s="374"/>
      <c r="F30" s="374"/>
      <c r="G30" s="374"/>
      <c r="H30" s="374"/>
      <c r="I30" s="374"/>
      <c r="J30" s="374"/>
      <c r="K30" s="374"/>
      <c r="L30" s="375"/>
      <c r="M30" s="372" t="s">
        <v>232</v>
      </c>
      <c r="N30" s="373"/>
      <c r="O30" s="374" t="str">
        <f>IF('[1]p27'!$H$380&lt;&gt;0,'[1]p27'!$H$380,"")</f>
        <v>CNPq – Projeto ciclo de conferências</v>
      </c>
      <c r="P30" s="374"/>
      <c r="Q30" s="374"/>
      <c r="R30" s="374"/>
      <c r="S30" s="375"/>
      <c r="T30" s="121"/>
      <c r="U30" s="4"/>
      <c r="V30" s="4"/>
    </row>
    <row r="31" spans="1:22" ht="12.75">
      <c r="A31" s="61" t="s">
        <v>258</v>
      </c>
      <c r="B31" s="374" t="str">
        <f>IF('[1]p27'!$A$384&lt;&gt;0,'[1]p27'!$A$384,"")</f>
        <v>Víctor Leiva</v>
      </c>
      <c r="C31" s="374"/>
      <c r="D31" s="374"/>
      <c r="E31" s="374"/>
      <c r="F31" s="374"/>
      <c r="G31" s="374"/>
      <c r="H31" s="374"/>
      <c r="I31" s="374"/>
      <c r="J31" s="374"/>
      <c r="K31" s="372" t="s">
        <v>158</v>
      </c>
      <c r="L31" s="373"/>
      <c r="M31" s="374" t="str">
        <f>IF('[1]p27'!$F$384&lt;&gt;0,'[1]p27'!$F$384,"")</f>
        <v>Universidade de Valparaíso_Chile</v>
      </c>
      <c r="N31" s="374"/>
      <c r="O31" s="375"/>
      <c r="P31" s="110" t="s">
        <v>75</v>
      </c>
      <c r="Q31" s="120">
        <f>IF('[1]p27'!$K$384&lt;&gt;0,'[1]p27'!$K$384,"")</f>
        <v>39859</v>
      </c>
      <c r="R31" s="117" t="s">
        <v>76</v>
      </c>
      <c r="S31" s="120">
        <f>IF('[1]p27'!$L$384&lt;&gt;0,'[1]p27'!$L$384,"")</f>
        <v>39885</v>
      </c>
      <c r="T31" s="121"/>
      <c r="U31" s="4"/>
      <c r="V31" s="4"/>
    </row>
    <row r="32" spans="1:22" ht="12.75">
      <c r="A32" s="372" t="s">
        <v>255</v>
      </c>
      <c r="B32" s="373"/>
      <c r="C32" s="374" t="str">
        <f>IF('[1]p27'!$C$385&lt;&gt;0,'[1]p27'!$C$385,"")</f>
        <v>Proferiu palestras e deu continuidade as pesquisas desenvolvidas com a professora Michelli Barros</v>
      </c>
      <c r="D32" s="374"/>
      <c r="E32" s="374"/>
      <c r="F32" s="374"/>
      <c r="G32" s="374"/>
      <c r="H32" s="374"/>
      <c r="I32" s="374"/>
      <c r="J32" s="374"/>
      <c r="K32" s="374"/>
      <c r="L32" s="375"/>
      <c r="M32" s="372" t="s">
        <v>232</v>
      </c>
      <c r="N32" s="373"/>
      <c r="O32" s="374" t="str">
        <f>IF('[1]p27'!$H$384&lt;&gt;0,'[1]p27'!$H$384,"")</f>
        <v>CNPq -  Projeto Universal</v>
      </c>
      <c r="P32" s="374"/>
      <c r="Q32" s="374"/>
      <c r="R32" s="374"/>
      <c r="S32" s="375"/>
      <c r="T32" s="121"/>
      <c r="U32" s="4"/>
      <c r="V32" s="4"/>
    </row>
    <row r="33" spans="1:19" ht="12.75">
      <c r="A33" s="376"/>
      <c r="B33" s="376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</row>
    <row r="34" spans="1:19" s="45" customFormat="1" ht="13.5" customHeight="1">
      <c r="A34" s="110" t="s">
        <v>257</v>
      </c>
      <c r="B34" s="374" t="str">
        <f>T('[1]p32'!$C$13:$G$13)</f>
        <v>Sérgio Mota Alves</v>
      </c>
      <c r="C34" s="374"/>
      <c r="D34" s="374"/>
      <c r="E34" s="374"/>
      <c r="F34" s="374"/>
      <c r="G34" s="374"/>
      <c r="H34" s="375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</row>
    <row r="35" spans="1:22" ht="12.75">
      <c r="A35" s="61" t="s">
        <v>258</v>
      </c>
      <c r="B35" s="374" t="str">
        <f>IF('[1]p32'!$A$372&lt;&gt;0,'[1]p32'!$A$372,"")</f>
        <v>Marcelo Fidéllis</v>
      </c>
      <c r="C35" s="374"/>
      <c r="D35" s="374"/>
      <c r="E35" s="374"/>
      <c r="F35" s="374"/>
      <c r="G35" s="374"/>
      <c r="H35" s="374"/>
      <c r="I35" s="374"/>
      <c r="J35" s="374"/>
      <c r="K35" s="372" t="s">
        <v>158</v>
      </c>
      <c r="L35" s="373"/>
      <c r="M35" s="374" t="str">
        <f>IF('[1]p32'!$F$372&lt;&gt;0,'[1]p32'!$F$372,"")</f>
        <v>UFMG</v>
      </c>
      <c r="N35" s="374"/>
      <c r="O35" s="375"/>
      <c r="P35" s="110" t="s">
        <v>75</v>
      </c>
      <c r="Q35" s="120">
        <f>IF('[1]p32'!$K$372&lt;&gt;0,'[1]p32'!$K$372,"")</f>
        <v>39799</v>
      </c>
      <c r="R35" s="117" t="s">
        <v>76</v>
      </c>
      <c r="S35" s="120">
        <f>IF('[1]p32'!$L$372&lt;&gt;0,'[1]p32'!$L$372,"")</f>
        <v>39800</v>
      </c>
      <c r="T35" s="121"/>
      <c r="U35" s="4"/>
      <c r="V35" s="4"/>
    </row>
    <row r="36" spans="1:22" ht="12.75">
      <c r="A36" s="372" t="s">
        <v>255</v>
      </c>
      <c r="B36" s="373"/>
      <c r="C36" s="374" t="str">
        <f>IF('[1]p32'!$C$373&lt;&gt;0,'[1]p32'!$C$373,"")</f>
        <v>Participação na banca de defesa de dissertação da aluna Suene Ferreira.</v>
      </c>
      <c r="D36" s="374"/>
      <c r="E36" s="374"/>
      <c r="F36" s="374"/>
      <c r="G36" s="374"/>
      <c r="H36" s="374"/>
      <c r="I36" s="374"/>
      <c r="J36" s="374"/>
      <c r="K36" s="374"/>
      <c r="L36" s="375"/>
      <c r="M36" s="372" t="s">
        <v>232</v>
      </c>
      <c r="N36" s="373"/>
      <c r="O36" s="374" t="str">
        <f>IF('[1]p32'!$H$372&lt;&gt;0,'[1]p32'!$H$372,"")</f>
        <v>PPGMAT-UFCG</v>
      </c>
      <c r="P36" s="374"/>
      <c r="Q36" s="374"/>
      <c r="R36" s="374"/>
      <c r="S36" s="375"/>
      <c r="T36" s="121"/>
      <c r="U36" s="4"/>
      <c r="V36" s="4"/>
    </row>
  </sheetData>
  <sheetProtection password="CEFE" sheet="1"/>
  <mergeCells count="94">
    <mergeCell ref="A1:S1"/>
    <mergeCell ref="A2:S2"/>
    <mergeCell ref="A3:D3"/>
    <mergeCell ref="Q3:R3"/>
    <mergeCell ref="E3:P3"/>
    <mergeCell ref="A4:S4"/>
    <mergeCell ref="A7:B7"/>
    <mergeCell ref="C7:L7"/>
    <mergeCell ref="M7:N7"/>
    <mergeCell ref="O7:S7"/>
    <mergeCell ref="B5:H5"/>
    <mergeCell ref="I5:S5"/>
    <mergeCell ref="B6:J6"/>
    <mergeCell ref="K6:L6"/>
    <mergeCell ref="M6:O6"/>
    <mergeCell ref="A8:S8"/>
    <mergeCell ref="A11:B11"/>
    <mergeCell ref="C11:L11"/>
    <mergeCell ref="M11:N11"/>
    <mergeCell ref="O11:S11"/>
    <mergeCell ref="B9:H9"/>
    <mergeCell ref="I9:S9"/>
    <mergeCell ref="B10:J10"/>
    <mergeCell ref="K10:L10"/>
    <mergeCell ref="M10:O10"/>
    <mergeCell ref="A12:S12"/>
    <mergeCell ref="A15:B15"/>
    <mergeCell ref="C15:L15"/>
    <mergeCell ref="M15:N15"/>
    <mergeCell ref="O15:S15"/>
    <mergeCell ref="B13:H13"/>
    <mergeCell ref="I13:S13"/>
    <mergeCell ref="B14:J14"/>
    <mergeCell ref="K14:L14"/>
    <mergeCell ref="M14:O14"/>
    <mergeCell ref="A18:B18"/>
    <mergeCell ref="C18:L18"/>
    <mergeCell ref="M18:N18"/>
    <mergeCell ref="O18:S18"/>
    <mergeCell ref="A16:S16"/>
    <mergeCell ref="B17:J17"/>
    <mergeCell ref="K17:L17"/>
    <mergeCell ref="M17:O17"/>
    <mergeCell ref="A19:S19"/>
    <mergeCell ref="A22:B22"/>
    <mergeCell ref="C22:L22"/>
    <mergeCell ref="M22:N22"/>
    <mergeCell ref="O22:S22"/>
    <mergeCell ref="B20:H20"/>
    <mergeCell ref="I20:S20"/>
    <mergeCell ref="B21:J21"/>
    <mergeCell ref="K21:L21"/>
    <mergeCell ref="M21:O21"/>
    <mergeCell ref="A23:S23"/>
    <mergeCell ref="A26:B26"/>
    <mergeCell ref="C26:L26"/>
    <mergeCell ref="M26:N26"/>
    <mergeCell ref="O26:S26"/>
    <mergeCell ref="B24:H24"/>
    <mergeCell ref="I24:S24"/>
    <mergeCell ref="B25:J25"/>
    <mergeCell ref="K25:L25"/>
    <mergeCell ref="M25:O25"/>
    <mergeCell ref="B27:J27"/>
    <mergeCell ref="K27:L27"/>
    <mergeCell ref="M27:O27"/>
    <mergeCell ref="A28:B28"/>
    <mergeCell ref="C28:L28"/>
    <mergeCell ref="M28:N28"/>
    <mergeCell ref="O28:S28"/>
    <mergeCell ref="I34:S34"/>
    <mergeCell ref="B35:J35"/>
    <mergeCell ref="K35:L35"/>
    <mergeCell ref="B29:J29"/>
    <mergeCell ref="K29:L29"/>
    <mergeCell ref="M29:O29"/>
    <mergeCell ref="A30:B30"/>
    <mergeCell ref="C30:L30"/>
    <mergeCell ref="M30:N30"/>
    <mergeCell ref="O30:S30"/>
    <mergeCell ref="B31:J31"/>
    <mergeCell ref="K31:L31"/>
    <mergeCell ref="M31:O31"/>
    <mergeCell ref="M35:O35"/>
    <mergeCell ref="A32:B32"/>
    <mergeCell ref="C32:L32"/>
    <mergeCell ref="M32:N32"/>
    <mergeCell ref="O32:S32"/>
    <mergeCell ref="A33:S33"/>
    <mergeCell ref="B34:H34"/>
    <mergeCell ref="A36:B36"/>
    <mergeCell ref="C36:L36"/>
    <mergeCell ref="M36:N36"/>
    <mergeCell ref="O36:S3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B24" sqref="B24:L24"/>
    </sheetView>
  </sheetViews>
  <sheetFormatPr defaultColWidth="9.140625" defaultRowHeight="12.75"/>
  <cols>
    <col min="1" max="1" width="12.57421875" style="0" customWidth="1"/>
    <col min="2" max="2" width="5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7.57421875" style="0" customWidth="1"/>
    <col min="9" max="9" width="5.28125" style="0" customWidth="1"/>
    <col min="10" max="10" width="4.28125" style="0" customWidth="1"/>
    <col min="11" max="11" width="5.421875" style="0" customWidth="1"/>
    <col min="12" max="12" width="7.140625" style="0" customWidth="1"/>
    <col min="13" max="13" width="5.421875" style="0" customWidth="1"/>
    <col min="14" max="14" width="7.28125" style="0" customWidth="1"/>
    <col min="15" max="15" width="4.57421875" style="0" customWidth="1"/>
    <col min="16" max="16" width="6.7109375" style="0" customWidth="1"/>
    <col min="17" max="17" width="6.00390625" style="0" customWidth="1"/>
    <col min="18" max="18" width="4.28125" style="0" customWidth="1"/>
    <col min="19" max="19" width="8.00390625" style="0" customWidth="1"/>
    <col min="20" max="20" width="5.281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252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7" t="s">
        <v>81</v>
      </c>
      <c r="R3" s="388"/>
      <c r="S3" s="2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2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s="45" customFormat="1" ht="13.5" customHeight="1">
      <c r="A6" s="372" t="str">
        <f>T('[1]p7'!$C$13:$G$13)</f>
        <v>Aparecido Jesuino de Souza</v>
      </c>
      <c r="B6" s="373"/>
      <c r="C6" s="373"/>
      <c r="D6" s="373"/>
      <c r="E6" s="373"/>
      <c r="F6" s="377"/>
      <c r="G6" s="392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</row>
    <row r="7" spans="1:22" ht="12.75">
      <c r="A7" s="61" t="s">
        <v>254</v>
      </c>
      <c r="B7" s="374" t="str">
        <f>IF('[1]p7'!$A$365&lt;&gt;0,'[1]p7'!$A$365,"")</f>
        <v>Palestra: Estabilidade de ondas viajantes</v>
      </c>
      <c r="C7" s="374"/>
      <c r="D7" s="374"/>
      <c r="E7" s="374"/>
      <c r="F7" s="374"/>
      <c r="G7" s="374"/>
      <c r="H7" s="374"/>
      <c r="I7" s="374"/>
      <c r="J7" s="374"/>
      <c r="K7" s="374"/>
      <c r="L7" s="375"/>
      <c r="M7" s="61" t="s">
        <v>250</v>
      </c>
      <c r="N7" s="374" t="str">
        <f>IF('[1]p7'!$I$365&lt;&gt;0,'[1]p7'!$I$365,"")</f>
        <v>Semana da Matemática da UFG</v>
      </c>
      <c r="O7" s="374"/>
      <c r="P7" s="374"/>
      <c r="Q7" s="375"/>
      <c r="R7" s="119" t="s">
        <v>253</v>
      </c>
      <c r="S7" s="120">
        <f>IF('[1]p7'!$L$365&lt;&gt;0,'[1]p7'!$L$365,"")</f>
        <v>39730</v>
      </c>
      <c r="T7" s="121"/>
      <c r="U7" s="4"/>
      <c r="V7" s="4"/>
    </row>
    <row r="8" spans="1:22" ht="12.75">
      <c r="A8" s="61" t="s">
        <v>254</v>
      </c>
      <c r="B8" s="374" t="str">
        <f>IF('[1]p7'!$A$366&lt;&gt;0,'[1]p7'!$A$366,"")</f>
        <v>Palestra: Matemática e Petróleo</v>
      </c>
      <c r="C8" s="374"/>
      <c r="D8" s="374"/>
      <c r="E8" s="374"/>
      <c r="F8" s="374"/>
      <c r="G8" s="374"/>
      <c r="H8" s="374"/>
      <c r="I8" s="374"/>
      <c r="J8" s="374"/>
      <c r="K8" s="374"/>
      <c r="L8" s="375"/>
      <c r="M8" s="61" t="s">
        <v>250</v>
      </c>
      <c r="N8" s="374" t="str">
        <f>IF('[1]p7'!$I$366&lt;&gt;0,'[1]p7'!$I$366,"")</f>
        <v>Semana da Matemática da UFRN</v>
      </c>
      <c r="O8" s="374"/>
      <c r="P8" s="374"/>
      <c r="Q8" s="375"/>
      <c r="R8" s="119" t="s">
        <v>253</v>
      </c>
      <c r="S8" s="120">
        <f>IF('[1]p7'!$L$366&lt;&gt;0,'[1]p7'!$L$366,"")</f>
        <v>39741</v>
      </c>
      <c r="T8" s="121"/>
      <c r="U8" s="4"/>
      <c r="V8" s="4"/>
    </row>
    <row r="9" spans="1:19" ht="12.75">
      <c r="A9" s="376"/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</row>
    <row r="10" spans="1:19" s="45" customFormat="1" ht="13.5" customHeight="1">
      <c r="A10" s="372" t="str">
        <f>T('[1]p10'!$C$13:$G$13)</f>
        <v>Daniel Cordeiro de Morais Filho</v>
      </c>
      <c r="B10" s="373"/>
      <c r="C10" s="373"/>
      <c r="D10" s="373"/>
      <c r="E10" s="373"/>
      <c r="F10" s="377"/>
      <c r="G10" s="392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</row>
    <row r="11" spans="1:22" ht="12.75">
      <c r="A11" s="61" t="s">
        <v>254</v>
      </c>
      <c r="B11" s="374" t="str">
        <f>IF('[1]p10'!$A$365&lt;&gt;0,'[1]p10'!$A$365,"")</f>
        <v>Minicurso: Por que acreditar que um fato matemático é válido? Uma introdução às técnicas de demonstração.</v>
      </c>
      <c r="C11" s="374"/>
      <c r="D11" s="374"/>
      <c r="E11" s="374"/>
      <c r="F11" s="374"/>
      <c r="G11" s="374"/>
      <c r="H11" s="374"/>
      <c r="I11" s="374"/>
      <c r="J11" s="374"/>
      <c r="K11" s="374"/>
      <c r="L11" s="375"/>
      <c r="M11" s="61" t="s">
        <v>250</v>
      </c>
      <c r="N11" s="374" t="str">
        <f>IF('[1]p10'!$I$365&lt;&gt;0,'[1]p10'!$I$365,"")</f>
        <v>IV Bienal da SBM</v>
      </c>
      <c r="O11" s="374"/>
      <c r="P11" s="374"/>
      <c r="Q11" s="375"/>
      <c r="R11" s="119" t="s">
        <v>253</v>
      </c>
      <c r="S11" s="120">
        <f>IF('[1]p10'!$L$365&lt;&gt;0,'[1]p10'!$L$365,"")</f>
        <v>39721</v>
      </c>
      <c r="T11" s="121"/>
      <c r="U11" s="4"/>
      <c r="V11" s="4"/>
    </row>
    <row r="12" spans="1:19" ht="12.75">
      <c r="A12" s="376"/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</row>
    <row r="13" spans="1:19" s="45" customFormat="1" ht="13.5" customHeight="1">
      <c r="A13" s="372" t="str">
        <f>T('[1]p11'!$C$13:$G$13)</f>
        <v>Fernanda Ester Camillo Camargo</v>
      </c>
      <c r="B13" s="373"/>
      <c r="C13" s="373"/>
      <c r="D13" s="373"/>
      <c r="E13" s="373"/>
      <c r="F13" s="377"/>
      <c r="G13" s="392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</row>
    <row r="14" spans="1:22" ht="12.75">
      <c r="A14" s="61" t="s">
        <v>254</v>
      </c>
      <c r="B14" s="374" t="str">
        <f>IF('[1]p11'!$A$365&lt;&gt;0,'[1]p11'!$A$365,"")</f>
        <v>Minicurso: Análise Geométrica e Geometria Global de Superfícies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5"/>
      <c r="M14" s="61" t="s">
        <v>250</v>
      </c>
      <c r="N14" s="374" t="str">
        <f>IF('[1]p11'!$I$365&lt;&gt;0,'[1]p11'!$I$365,"")</f>
        <v>Verão UAME/UFCG</v>
      </c>
      <c r="O14" s="374"/>
      <c r="P14" s="374"/>
      <c r="Q14" s="375"/>
      <c r="R14" s="119" t="s">
        <v>253</v>
      </c>
      <c r="S14" s="120" t="str">
        <f>IF('[1]p11'!$L$365&lt;&gt;0,'[1]p11'!$L$365,"")</f>
        <v>16 a 19/02</v>
      </c>
      <c r="T14" s="121"/>
      <c r="U14" s="4"/>
      <c r="V14" s="4"/>
    </row>
    <row r="15" spans="1:19" ht="12.75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</row>
    <row r="16" spans="1:19" s="45" customFormat="1" ht="13.5" customHeight="1">
      <c r="A16" s="372" t="str">
        <f>T('[1]p15'!$C$13:$G$13)</f>
        <v>Gilberto da Silva Matos</v>
      </c>
      <c r="B16" s="373"/>
      <c r="C16" s="373"/>
      <c r="D16" s="373"/>
      <c r="E16" s="373"/>
      <c r="F16" s="377"/>
      <c r="G16" s="392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</row>
    <row r="17" spans="1:22" ht="12.75">
      <c r="A17" s="61" t="s">
        <v>254</v>
      </c>
      <c r="B17" s="374" t="str">
        <f>IF('[1]p15'!$A$365&lt;&gt;0,'[1]p15'!$A$365,"")</f>
        <v>Defesa da Tese de Doutorado em Estatística: "Modelos multidimensionais com</v>
      </c>
      <c r="C17" s="374"/>
      <c r="D17" s="374"/>
      <c r="E17" s="374"/>
      <c r="F17" s="374"/>
      <c r="G17" s="374"/>
      <c r="H17" s="374"/>
      <c r="I17" s="374"/>
      <c r="J17" s="374"/>
      <c r="K17" s="374"/>
      <c r="L17" s="375"/>
      <c r="M17" s="61" t="s">
        <v>250</v>
      </c>
      <c r="N17" s="374" t="str">
        <f>IF('[1]p15'!$I$365&lt;&gt;0,'[1]p15'!$I$365,"")</f>
        <v>IME/USP</v>
      </c>
      <c r="O17" s="374"/>
      <c r="P17" s="374"/>
      <c r="Q17" s="375"/>
      <c r="R17" s="119" t="s">
        <v>253</v>
      </c>
      <c r="S17" s="120">
        <f>IF('[1]p15'!$L$365&lt;&gt;0,'[1]p15'!$L$365,"")</f>
        <v>39797</v>
      </c>
      <c r="T17" s="121"/>
      <c r="U17" s="4"/>
      <c r="V17" s="4"/>
    </row>
    <row r="18" spans="1:22" ht="12.75">
      <c r="A18" s="61" t="s">
        <v>254</v>
      </c>
      <c r="B18" s="374" t="str">
        <f>IF('[1]p15'!$A$366&lt;&gt;0,'[1]p15'!$A$366,"")</f>
        <v>distribuições assimétricas para os traços latentes"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5"/>
      <c r="M18" s="61" t="s">
        <v>250</v>
      </c>
      <c r="N18" s="374">
        <f>IF('[1]p15'!$I$366&lt;&gt;0,'[1]p15'!$I$366,"")</f>
      </c>
      <c r="O18" s="374"/>
      <c r="P18" s="374"/>
      <c r="Q18" s="375"/>
      <c r="R18" s="119" t="s">
        <v>253</v>
      </c>
      <c r="S18" s="120">
        <f>IF('[1]p15'!$L$366&lt;&gt;0,'[1]p15'!$L$366,"")</f>
      </c>
      <c r="T18" s="121"/>
      <c r="U18" s="4"/>
      <c r="V18" s="4"/>
    </row>
    <row r="19" spans="1:19" ht="12.75">
      <c r="A19" s="376"/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</row>
    <row r="20" spans="1:19" s="45" customFormat="1" ht="13.5" customHeight="1">
      <c r="A20" s="372" t="str">
        <f>T('[1]p24'!$C$13:$G$13)</f>
        <v>Luiz Mendes Albuquerque Neto</v>
      </c>
      <c r="B20" s="373"/>
      <c r="C20" s="373"/>
      <c r="D20" s="373"/>
      <c r="E20" s="373"/>
      <c r="F20" s="377"/>
      <c r="G20" s="392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22" ht="12.75">
      <c r="A21" s="61" t="s">
        <v>254</v>
      </c>
      <c r="B21" s="374" t="str">
        <f>IF('[1]p24'!$A$365&lt;&gt;0,'[1]p24'!$A$365,"")</f>
        <v>Palestra: A Criação do Cálculo Diferencial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5"/>
      <c r="M21" s="61" t="s">
        <v>250</v>
      </c>
      <c r="N21" s="374" t="str">
        <f>IF('[1]p24'!$I$365&lt;&gt;0,'[1]p24'!$I$365,"")</f>
        <v>Semana de Engenharia Elétrca</v>
      </c>
      <c r="O21" s="374"/>
      <c r="P21" s="374"/>
      <c r="Q21" s="375"/>
      <c r="R21" s="119" t="s">
        <v>253</v>
      </c>
      <c r="S21" s="120">
        <f>IF('[1]p24'!$L$365&lt;&gt;0,'[1]p24'!$L$365,"")</f>
        <v>39716</v>
      </c>
      <c r="T21" s="121"/>
      <c r="U21" s="4"/>
      <c r="V21" s="4"/>
    </row>
    <row r="22" spans="1:19" ht="11.25" customHeight="1">
      <c r="A22" s="376"/>
      <c r="B22" s="376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</row>
    <row r="23" spans="1:19" s="45" customFormat="1" ht="11.25" customHeight="1">
      <c r="A23" s="372" t="str">
        <f>T('[1]p34'!$C$13:$G$13)</f>
        <v>Vandik Estevam Barbosa</v>
      </c>
      <c r="B23" s="373"/>
      <c r="C23" s="373"/>
      <c r="D23" s="373"/>
      <c r="E23" s="373"/>
      <c r="F23" s="377"/>
      <c r="G23" s="392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</row>
    <row r="24" spans="1:22" ht="11.25" customHeight="1">
      <c r="A24" s="61" t="s">
        <v>254</v>
      </c>
      <c r="B24" s="374" t="str">
        <f>IF('[1]p34'!$A$365&lt;&gt;0,'[1]p34'!$A$365,"")</f>
        <v>Minicurso: Introdução a Matemática Financeira (09/10/08 A 11/10/08)</v>
      </c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61" t="s">
        <v>250</v>
      </c>
      <c r="N24" s="374" t="str">
        <f>IF('[1]p34'!$I$365&lt;&gt;0,'[1]p34'!$I$365,"")</f>
        <v>FAFOPAI</v>
      </c>
      <c r="O24" s="374"/>
      <c r="P24" s="374"/>
      <c r="Q24" s="375"/>
      <c r="R24" s="119" t="s">
        <v>253</v>
      </c>
      <c r="S24" s="120">
        <f>IF('[1]p34'!$L$365&lt;&gt;0,'[1]p34'!$L$365,"")</f>
        <v>39730</v>
      </c>
      <c r="T24" s="121"/>
      <c r="U24" s="4"/>
      <c r="V24" s="4"/>
    </row>
  </sheetData>
  <sheetProtection password="CEFE" sheet="1"/>
  <mergeCells count="39">
    <mergeCell ref="A4:S5"/>
    <mergeCell ref="A1:S1"/>
    <mergeCell ref="A2:S2"/>
    <mergeCell ref="A3:D3"/>
    <mergeCell ref="Q3:R3"/>
    <mergeCell ref="E3:P3"/>
    <mergeCell ref="A6:F6"/>
    <mergeCell ref="G6:S6"/>
    <mergeCell ref="A9:S9"/>
    <mergeCell ref="B7:L7"/>
    <mergeCell ref="N7:Q7"/>
    <mergeCell ref="B8:L8"/>
    <mergeCell ref="N8:Q8"/>
    <mergeCell ref="A10:F10"/>
    <mergeCell ref="G10:S10"/>
    <mergeCell ref="B11:L11"/>
    <mergeCell ref="N11:Q11"/>
    <mergeCell ref="B14:L14"/>
    <mergeCell ref="N14:Q14"/>
    <mergeCell ref="A12:S12"/>
    <mergeCell ref="A13:F13"/>
    <mergeCell ref="G13:S13"/>
    <mergeCell ref="A15:S15"/>
    <mergeCell ref="A16:F16"/>
    <mergeCell ref="G16:S16"/>
    <mergeCell ref="A23:F23"/>
    <mergeCell ref="G23:S23"/>
    <mergeCell ref="B17:L17"/>
    <mergeCell ref="N17:Q17"/>
    <mergeCell ref="B18:L18"/>
    <mergeCell ref="N18:Q18"/>
    <mergeCell ref="B24:L24"/>
    <mergeCell ref="N24:Q24"/>
    <mergeCell ref="A19:S19"/>
    <mergeCell ref="A20:F20"/>
    <mergeCell ref="G20:S20"/>
    <mergeCell ref="B21:L21"/>
    <mergeCell ref="N21:Q21"/>
    <mergeCell ref="A22:S22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E3" sqref="E3:P3"/>
    </sheetView>
  </sheetViews>
  <sheetFormatPr defaultColWidth="9.140625" defaultRowHeight="12.75"/>
  <cols>
    <col min="1" max="1" width="6.57421875" style="0" customWidth="1"/>
    <col min="2" max="2" width="2.8515625" style="0" customWidth="1"/>
    <col min="3" max="3" width="6.7109375" style="0" customWidth="1"/>
    <col min="4" max="4" width="7.140625" style="0" customWidth="1"/>
    <col min="5" max="5" width="6.8515625" style="0" customWidth="1"/>
    <col min="6" max="6" width="5.7109375" style="0" customWidth="1"/>
    <col min="7" max="7" width="6.421875" style="0" customWidth="1"/>
    <col min="8" max="8" width="9.28125" style="0" customWidth="1"/>
    <col min="9" max="9" width="5.28125" style="0" customWidth="1"/>
    <col min="10" max="10" width="4.28125" style="0" customWidth="1"/>
    <col min="11" max="11" width="5.421875" style="0" customWidth="1"/>
    <col min="12" max="13" width="7.7109375" style="0" customWidth="1"/>
    <col min="14" max="14" width="8.421875" style="0" customWidth="1"/>
    <col min="15" max="15" width="4.57421875" style="0" customWidth="1"/>
    <col min="16" max="16" width="6.7109375" style="0" customWidth="1"/>
    <col min="17" max="17" width="7.140625" style="0" customWidth="1"/>
    <col min="18" max="18" width="8.28125" style="0" customWidth="1"/>
    <col min="19" max="19" width="7.140625" style="0" customWidth="1"/>
    <col min="20" max="20" width="5.281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248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7" t="s">
        <v>81</v>
      </c>
      <c r="R3" s="388"/>
      <c r="S3" s="2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45" customFormat="1" ht="13.5" customHeight="1">
      <c r="A5" s="372" t="str">
        <f>T('[1]p4'!$C$13:$G$13)</f>
        <v>Angelo Roncalli Furtado de Holanda</v>
      </c>
      <c r="B5" s="373"/>
      <c r="C5" s="373"/>
      <c r="D5" s="373"/>
      <c r="E5" s="373"/>
      <c r="F5" s="377"/>
      <c r="G5" s="392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</row>
    <row r="6" spans="1:22" ht="12.75">
      <c r="A6" s="61" t="s">
        <v>249</v>
      </c>
      <c r="B6" s="374" t="str">
        <f>IF('[1]p4'!$A$358&lt;&gt;0,'[1]p4'!$A$358,"")</f>
        <v>II Encontro Nacional de Análise Matemática e Aplicações - II ENAMA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5"/>
      <c r="T6" s="121"/>
      <c r="U6" s="4"/>
      <c r="V6" s="4"/>
    </row>
    <row r="7" spans="1:19" ht="12.75">
      <c r="A7" s="395" t="s">
        <v>158</v>
      </c>
      <c r="B7" s="396"/>
      <c r="C7" s="376" t="str">
        <f>IF('[1]p4'!$K$358&lt;&gt;0,'[1]p4'!$K$358,"")</f>
        <v>UFPB</v>
      </c>
      <c r="D7" s="376"/>
      <c r="E7" s="376"/>
      <c r="F7" s="376"/>
      <c r="G7" s="376"/>
      <c r="H7" s="376"/>
      <c r="I7" s="376"/>
      <c r="J7" s="376"/>
      <c r="K7" s="118" t="s">
        <v>75</v>
      </c>
      <c r="L7" s="122">
        <f>IF('[1]p4'!$I$358&lt;&gt;0,'[1]p4'!$I$358,"")</f>
        <v>39757</v>
      </c>
      <c r="M7" s="123" t="s">
        <v>76</v>
      </c>
      <c r="N7" s="124">
        <f>IF('[1]p4'!$J$358&lt;&gt;0,'[1]p4'!$J$358,"")</f>
        <v>39759</v>
      </c>
      <c r="O7" s="395" t="s">
        <v>251</v>
      </c>
      <c r="P7" s="396"/>
      <c r="Q7" s="376" t="str">
        <f>IF('[1]p4'!$L$358&lt;&gt;0,'[1]p4'!$L$358,"")</f>
        <v>Nacional</v>
      </c>
      <c r="R7" s="376"/>
      <c r="S7" s="397"/>
    </row>
    <row r="8" spans="1:19" ht="12.75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</row>
    <row r="9" spans="1:19" s="45" customFormat="1" ht="13.5" customHeight="1">
      <c r="A9" s="372" t="str">
        <f>T('[1]p7'!$C$13:$G$13)</f>
        <v>Aparecido Jesuino de Souza</v>
      </c>
      <c r="B9" s="373"/>
      <c r="C9" s="373"/>
      <c r="D9" s="373"/>
      <c r="E9" s="373"/>
      <c r="F9" s="377"/>
      <c r="G9" s="392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</row>
    <row r="10" spans="1:22" ht="12.75">
      <c r="A10" s="61" t="s">
        <v>249</v>
      </c>
      <c r="B10" s="374" t="str">
        <f>IF('[1]p7'!$A$358&lt;&gt;0,'[1]p7'!$A$358,"")</f>
        <v>Semana da Matemática do IME da UFG, Goiânia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5"/>
      <c r="T10" s="121"/>
      <c r="U10" s="4"/>
      <c r="V10" s="4"/>
    </row>
    <row r="11" spans="1:19" ht="12.75">
      <c r="A11" s="395" t="s">
        <v>158</v>
      </c>
      <c r="B11" s="396"/>
      <c r="C11" s="376" t="str">
        <f>IF('[1]p7'!$K$358&lt;&gt;0,'[1]p7'!$K$358,"")</f>
        <v>UFG</v>
      </c>
      <c r="D11" s="376"/>
      <c r="E11" s="376"/>
      <c r="F11" s="376"/>
      <c r="G11" s="376"/>
      <c r="H11" s="376"/>
      <c r="I11" s="376"/>
      <c r="J11" s="376"/>
      <c r="K11" s="118" t="s">
        <v>75</v>
      </c>
      <c r="L11" s="122">
        <f>IF('[1]p7'!$I$358&lt;&gt;0,'[1]p7'!$I$358,"")</f>
        <v>39728</v>
      </c>
      <c r="M11" s="123" t="s">
        <v>76</v>
      </c>
      <c r="N11" s="124">
        <f>IF('[1]p7'!$J$358&lt;&gt;0,'[1]p7'!$J$358,"")</f>
        <v>39731</v>
      </c>
      <c r="O11" s="395" t="s">
        <v>251</v>
      </c>
      <c r="P11" s="396"/>
      <c r="Q11" s="376" t="str">
        <f>IF('[1]p7'!$L$358&lt;&gt;0,'[1]p7'!$L$358,"")</f>
        <v>Regional</v>
      </c>
      <c r="R11" s="376"/>
      <c r="S11" s="397"/>
    </row>
    <row r="12" spans="1:19" ht="12.75">
      <c r="A12" s="394"/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</row>
    <row r="13" spans="1:22" ht="12.75">
      <c r="A13" s="61" t="s">
        <v>249</v>
      </c>
      <c r="B13" s="374" t="str">
        <f>IF('[1]p7'!$A$359&lt;&gt;0,'[1]p7'!$A$359,"")</f>
        <v>Semana da Matemática da UFRN, Natal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5"/>
      <c r="T13" s="121"/>
      <c r="U13" s="4"/>
      <c r="V13" s="4"/>
    </row>
    <row r="14" spans="1:19" ht="12.75">
      <c r="A14" s="395" t="s">
        <v>158</v>
      </c>
      <c r="B14" s="396"/>
      <c r="C14" s="376" t="str">
        <f>IF('[1]p7'!$K$359&lt;&gt;0,'[1]p7'!$K$359,"")</f>
        <v>UFRN</v>
      </c>
      <c r="D14" s="376"/>
      <c r="E14" s="376"/>
      <c r="F14" s="376"/>
      <c r="G14" s="376"/>
      <c r="H14" s="376"/>
      <c r="I14" s="376"/>
      <c r="J14" s="376"/>
      <c r="K14" s="118" t="s">
        <v>75</v>
      </c>
      <c r="L14" s="122">
        <f>IF('[1]p7'!$I$359&lt;&gt;0,'[1]p7'!$I$359,"")</f>
        <v>39740</v>
      </c>
      <c r="M14" s="123" t="s">
        <v>76</v>
      </c>
      <c r="N14" s="124">
        <f>IF('[1]p7'!$J$359&lt;&gt;0,'[1]p7'!$J$359,"")</f>
        <v>39744</v>
      </c>
      <c r="O14" s="395" t="s">
        <v>251</v>
      </c>
      <c r="P14" s="396"/>
      <c r="Q14" s="376" t="str">
        <f>IF('[1]p7'!$L$359&lt;&gt;0,'[1]p7'!$L$359,"")</f>
        <v>Regional</v>
      </c>
      <c r="R14" s="376"/>
      <c r="S14" s="397"/>
    </row>
    <row r="15" spans="1:19" ht="12.75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</row>
    <row r="16" spans="1:22" ht="12.75">
      <c r="A16" s="61" t="s">
        <v>249</v>
      </c>
      <c r="B16" s="374" t="str">
        <f>IF('[1]p7'!$A$360&lt;&gt;0,'[1]p7'!$A$360,"")</f>
        <v>II ENAMA, João Pessoa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5"/>
      <c r="T16" s="121"/>
      <c r="U16" s="4"/>
      <c r="V16" s="4"/>
    </row>
    <row r="17" spans="1:19" ht="12.75">
      <c r="A17" s="395" t="s">
        <v>158</v>
      </c>
      <c r="B17" s="396"/>
      <c r="C17" s="376" t="str">
        <f>IF('[1]p7'!$K$360&lt;&gt;0,'[1]p7'!$K$360,"")</f>
        <v>UFPB</v>
      </c>
      <c r="D17" s="376"/>
      <c r="E17" s="376"/>
      <c r="F17" s="376"/>
      <c r="G17" s="376"/>
      <c r="H17" s="376"/>
      <c r="I17" s="376"/>
      <c r="J17" s="376"/>
      <c r="K17" s="118" t="s">
        <v>75</v>
      </c>
      <c r="L17" s="122">
        <f>IF('[1]p7'!$I$360&lt;&gt;0,'[1]p7'!$I$360,"")</f>
        <v>39759</v>
      </c>
      <c r="M17" s="123" t="s">
        <v>76</v>
      </c>
      <c r="N17" s="124">
        <f>IF('[1]p7'!$J$360&lt;&gt;0,'[1]p7'!$J$360,"")</f>
        <v>39760</v>
      </c>
      <c r="O17" s="395" t="s">
        <v>251</v>
      </c>
      <c r="P17" s="396"/>
      <c r="Q17" s="376" t="str">
        <f>IF('[1]p7'!$L$360&lt;&gt;0,'[1]p7'!$L$360,"")</f>
        <v>Nacional</v>
      </c>
      <c r="R17" s="376"/>
      <c r="S17" s="397"/>
    </row>
    <row r="18" spans="1:19" ht="12.75">
      <c r="A18" s="394"/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</row>
    <row r="19" spans="1:19" s="45" customFormat="1" ht="13.5" customHeight="1">
      <c r="A19" s="372" t="str">
        <f>T('[1]p9'!$C$13:$G$13)</f>
        <v>Claudianor Oliveira Alves</v>
      </c>
      <c r="B19" s="373"/>
      <c r="C19" s="373"/>
      <c r="D19" s="373"/>
      <c r="E19" s="373"/>
      <c r="F19" s="377"/>
      <c r="G19" s="392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</row>
    <row r="20" spans="1:22" ht="12.75">
      <c r="A20" s="61" t="s">
        <v>249</v>
      </c>
      <c r="B20" s="374" t="str">
        <f>IF('[1]p9'!$A$358&lt;&gt;0,'[1]p9'!$A$358,"")</f>
        <v>ICMC  Summer Meeting on Differential Equations</v>
      </c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5"/>
      <c r="T20" s="121"/>
      <c r="U20" s="4"/>
      <c r="V20" s="4"/>
    </row>
    <row r="21" spans="1:19" ht="12.75">
      <c r="A21" s="395" t="s">
        <v>158</v>
      </c>
      <c r="B21" s="396"/>
      <c r="C21" s="376" t="str">
        <f>IF('[1]p9'!$K$358&lt;&gt;0,'[1]p9'!$K$358,"")</f>
        <v>USP São Carlos</v>
      </c>
      <c r="D21" s="376"/>
      <c r="E21" s="376"/>
      <c r="F21" s="376"/>
      <c r="G21" s="376"/>
      <c r="H21" s="376"/>
      <c r="I21" s="376"/>
      <c r="J21" s="376"/>
      <c r="K21" s="118" t="s">
        <v>75</v>
      </c>
      <c r="L21" s="122">
        <f>IF('[1]p9'!$I$358&lt;&gt;0,'[1]p9'!$I$358,"")</f>
        <v>39860</v>
      </c>
      <c r="M21" s="123" t="s">
        <v>76</v>
      </c>
      <c r="N21" s="124">
        <f>IF('[1]p9'!$J$358&lt;&gt;0,'[1]p9'!$J$358,"")</f>
        <v>39862</v>
      </c>
      <c r="O21" s="395" t="s">
        <v>251</v>
      </c>
      <c r="P21" s="396"/>
      <c r="Q21" s="376" t="str">
        <f>IF('[1]p9'!$L$358&lt;&gt;0,'[1]p9'!$L$358,"")</f>
        <v>Internacional</v>
      </c>
      <c r="R21" s="376"/>
      <c r="S21" s="397"/>
    </row>
    <row r="22" spans="1:19" ht="12.75">
      <c r="A22" s="394"/>
      <c r="B22" s="394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</row>
    <row r="23" spans="1:22" ht="12.75">
      <c r="A23" s="61" t="s">
        <v>249</v>
      </c>
      <c r="B23" s="374" t="str">
        <f>IF('[1]p9'!$A$359&lt;&gt;0,'[1]p9'!$A$359,"")</f>
        <v>Semana de Matemática da UNESP Presidente Prudente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5"/>
      <c r="T23" s="121"/>
      <c r="U23" s="4"/>
      <c r="V23" s="4"/>
    </row>
    <row r="24" spans="1:19" ht="12.75">
      <c r="A24" s="395" t="s">
        <v>158</v>
      </c>
      <c r="B24" s="396"/>
      <c r="C24" s="376" t="str">
        <f>IF('[1]p9'!$K$359&lt;&gt;0,'[1]p9'!$K$359,"")</f>
        <v>UNESP</v>
      </c>
      <c r="D24" s="376"/>
      <c r="E24" s="376"/>
      <c r="F24" s="376"/>
      <c r="G24" s="376"/>
      <c r="H24" s="376"/>
      <c r="I24" s="376"/>
      <c r="J24" s="376"/>
      <c r="K24" s="118" t="s">
        <v>75</v>
      </c>
      <c r="L24" s="122">
        <f>IF('[1]p9'!$I$359&lt;&gt;0,'[1]p9'!$I$359,"")</f>
      </c>
      <c r="M24" s="123" t="s">
        <v>76</v>
      </c>
      <c r="N24" s="124">
        <f>IF('[1]p9'!$J$359&lt;&gt;0,'[1]p9'!$J$359,"")</f>
      </c>
      <c r="O24" s="395" t="s">
        <v>251</v>
      </c>
      <c r="P24" s="396"/>
      <c r="Q24" s="376" t="str">
        <f>IF('[1]p9'!$L$359&lt;&gt;0,'[1]p9'!$L$359,"")</f>
        <v>Regional</v>
      </c>
      <c r="R24" s="376"/>
      <c r="S24" s="397"/>
    </row>
    <row r="25" spans="1:19" ht="12.75">
      <c r="A25" s="376"/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</row>
    <row r="26" spans="1:19" s="45" customFormat="1" ht="13.5" customHeight="1">
      <c r="A26" s="372" t="str">
        <f>T('[1]p10'!$C$13:$G$13)</f>
        <v>Daniel Cordeiro de Morais Filho</v>
      </c>
      <c r="B26" s="373"/>
      <c r="C26" s="373"/>
      <c r="D26" s="373"/>
      <c r="E26" s="373"/>
      <c r="F26" s="377"/>
      <c r="G26" s="392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</row>
    <row r="27" spans="1:22" ht="12.75">
      <c r="A27" s="61" t="s">
        <v>249</v>
      </c>
      <c r="B27" s="374" t="str">
        <f>IF('[1]p10'!$A$358&lt;&gt;0,'[1]p10'!$A$358,"")</f>
        <v>ICMC Summer Meeting on Differential Equations</v>
      </c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5"/>
      <c r="T27" s="121"/>
      <c r="U27" s="4"/>
      <c r="V27" s="4"/>
    </row>
    <row r="28" spans="1:19" ht="12.75">
      <c r="A28" s="395" t="s">
        <v>158</v>
      </c>
      <c r="B28" s="396"/>
      <c r="C28" s="376" t="str">
        <f>IF('[1]p10'!$K$358&lt;&gt;0,'[1]p10'!$K$358,"")</f>
        <v>USP-São Carlos</v>
      </c>
      <c r="D28" s="376"/>
      <c r="E28" s="376"/>
      <c r="F28" s="376"/>
      <c r="G28" s="376"/>
      <c r="H28" s="376"/>
      <c r="I28" s="376"/>
      <c r="J28" s="376"/>
      <c r="K28" s="118" t="s">
        <v>75</v>
      </c>
      <c r="L28" s="122">
        <f>IF('[1]p10'!$I$358&lt;&gt;0,'[1]p10'!$I$358,"")</f>
        <v>39860</v>
      </c>
      <c r="M28" s="123" t="s">
        <v>76</v>
      </c>
      <c r="N28" s="124">
        <f>IF('[1]p10'!$J$358&lt;&gt;0,'[1]p10'!$J$358,"")</f>
        <v>39862</v>
      </c>
      <c r="O28" s="395" t="s">
        <v>251</v>
      </c>
      <c r="P28" s="396"/>
      <c r="Q28" s="376" t="str">
        <f>IF('[1]p10'!$L$358&lt;&gt;0,'[1]p10'!$L$358,"")</f>
        <v>Internacional</v>
      </c>
      <c r="R28" s="376"/>
      <c r="S28" s="397"/>
    </row>
    <row r="29" spans="1:19" ht="12.75">
      <c r="A29" s="394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</row>
    <row r="30" spans="1:22" ht="12.75">
      <c r="A30" s="61" t="s">
        <v>249</v>
      </c>
      <c r="B30" s="374" t="str">
        <f>IF('[1]p10'!$A$359&lt;&gt;0,'[1]p10'!$A$359,"")</f>
        <v>IV Bienal da Sociedade Brasileira de Matemática</v>
      </c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5"/>
      <c r="T30" s="121"/>
      <c r="U30" s="4"/>
      <c r="V30" s="4"/>
    </row>
    <row r="31" spans="1:19" ht="12.75">
      <c r="A31" s="395" t="s">
        <v>158</v>
      </c>
      <c r="B31" s="396"/>
      <c r="C31" s="376" t="str">
        <f>IF('[1]p10'!$K$359&lt;&gt;0,'[1]p10'!$K$359,"")</f>
        <v>UEM</v>
      </c>
      <c r="D31" s="376"/>
      <c r="E31" s="376"/>
      <c r="F31" s="376"/>
      <c r="G31" s="376"/>
      <c r="H31" s="376"/>
      <c r="I31" s="376"/>
      <c r="J31" s="376"/>
      <c r="K31" s="118" t="s">
        <v>75</v>
      </c>
      <c r="L31" s="122">
        <f>IF('[1]p10'!$I$359&lt;&gt;0,'[1]p10'!$I$359,"")</f>
        <v>39720</v>
      </c>
      <c r="M31" s="123" t="s">
        <v>76</v>
      </c>
      <c r="N31" s="124">
        <f>IF('[1]p10'!$J$359&lt;&gt;0,'[1]p10'!$J$359,"")</f>
        <v>39724</v>
      </c>
      <c r="O31" s="395" t="s">
        <v>251</v>
      </c>
      <c r="P31" s="396"/>
      <c r="Q31" s="376" t="str">
        <f>IF('[1]p10'!$L$359&lt;&gt;0,'[1]p10'!$L$359,"")</f>
        <v>Nacional</v>
      </c>
      <c r="R31" s="376"/>
      <c r="S31" s="397"/>
    </row>
    <row r="32" spans="1:19" ht="12.75">
      <c r="A32" s="376"/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</row>
    <row r="33" spans="1:22" ht="12.75">
      <c r="A33" s="61" t="s">
        <v>249</v>
      </c>
      <c r="B33" s="374" t="str">
        <f>IF('[1]p10'!$A$360&lt;&gt;0,'[1]p10'!$A$360,"")</f>
        <v>II ENAMA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5"/>
      <c r="T33" s="121"/>
      <c r="U33" s="4"/>
      <c r="V33" s="4"/>
    </row>
    <row r="34" spans="1:19" ht="12.75">
      <c r="A34" s="372" t="s">
        <v>158</v>
      </c>
      <c r="B34" s="373"/>
      <c r="C34" s="394" t="str">
        <f>IF('[1]p10'!$K$360&lt;&gt;0,'[1]p10'!$K$360,"")</f>
        <v>UFPB</v>
      </c>
      <c r="D34" s="394"/>
      <c r="E34" s="394"/>
      <c r="F34" s="394"/>
      <c r="G34" s="394"/>
      <c r="H34" s="394"/>
      <c r="I34" s="394"/>
      <c r="J34" s="394"/>
      <c r="K34" s="110" t="s">
        <v>75</v>
      </c>
      <c r="L34" s="165">
        <f>IF('[1]p10'!$I$360&lt;&gt;0,'[1]p10'!$I$360,"")</f>
        <v>40122</v>
      </c>
      <c r="M34" s="166" t="s">
        <v>76</v>
      </c>
      <c r="N34" s="164">
        <f>IF('[1]p10'!$J$360&lt;&gt;0,'[1]p10'!$J$360,"")</f>
        <v>40124</v>
      </c>
      <c r="O34" s="372" t="s">
        <v>251</v>
      </c>
      <c r="P34" s="373"/>
      <c r="Q34" s="394" t="str">
        <f>IF('[1]p10'!$L$360&lt;&gt;0,'[1]p10'!$L$360,"")</f>
        <v>Nacional</v>
      </c>
      <c r="R34" s="394"/>
      <c r="S34" s="399"/>
    </row>
    <row r="35" spans="1:19" ht="12.75">
      <c r="A35" s="393"/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</row>
    <row r="36" spans="1:19" s="45" customFormat="1" ht="13.5" customHeight="1">
      <c r="A36" s="392" t="str">
        <f>T('[1]p13'!$C$13:$G$13)</f>
        <v>Francisco Antônio Morais de Souza</v>
      </c>
      <c r="B36" s="378"/>
      <c r="C36" s="378"/>
      <c r="D36" s="378"/>
      <c r="E36" s="378"/>
      <c r="F36" s="398"/>
      <c r="G36" s="392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</row>
    <row r="37" spans="1:22" ht="12.75">
      <c r="A37" s="61" t="s">
        <v>249</v>
      </c>
      <c r="B37" s="374" t="str">
        <f>IF('[1]p13'!$A$358&lt;&gt;0,'[1]p13'!$A$358,"")</f>
        <v>Reunião Anual de Avaliação dos PRHs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5"/>
      <c r="T37" s="121"/>
      <c r="U37" s="4"/>
      <c r="V37" s="4"/>
    </row>
    <row r="38" spans="1:19" ht="12.75">
      <c r="A38" s="395" t="s">
        <v>158</v>
      </c>
      <c r="B38" s="396"/>
      <c r="C38" s="376" t="str">
        <f>IF('[1]p13'!$K$358&lt;&gt;0,'[1]p13'!$K$358,"")</f>
        <v>UFBA</v>
      </c>
      <c r="D38" s="376"/>
      <c r="E38" s="376"/>
      <c r="F38" s="376"/>
      <c r="G38" s="376"/>
      <c r="H38" s="376"/>
      <c r="I38" s="376"/>
      <c r="J38" s="376"/>
      <c r="K38" s="118" t="s">
        <v>75</v>
      </c>
      <c r="L38" s="122">
        <f>IF('[1]p13'!$I$358&lt;&gt;0,'[1]p13'!$I$358,"")</f>
        <v>39786</v>
      </c>
      <c r="M38" s="123" t="s">
        <v>76</v>
      </c>
      <c r="N38" s="124">
        <f>IF('[1]p13'!$J$358&lt;&gt;0,'[1]p13'!$J$358,"")</f>
        <v>39787</v>
      </c>
      <c r="O38" s="395" t="s">
        <v>251</v>
      </c>
      <c r="P38" s="396"/>
      <c r="Q38" s="376" t="str">
        <f>IF('[1]p13'!$L$358&lt;&gt;0,'[1]p13'!$L$358,"")</f>
        <v>Regional</v>
      </c>
      <c r="R38" s="376"/>
      <c r="S38" s="397"/>
    </row>
    <row r="39" spans="1:19" ht="12.75">
      <c r="A39" s="394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</row>
    <row r="40" spans="1:22" ht="12.75">
      <c r="A40" s="61" t="s">
        <v>249</v>
      </c>
      <c r="B40" s="374" t="str">
        <f>IF('[1]p13'!$A$359&lt;&gt;0,'[1]p13'!$A$359,"")</f>
        <v>Rio Oil &amp; Gas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5"/>
      <c r="T40" s="121"/>
      <c r="U40" s="4"/>
      <c r="V40" s="4"/>
    </row>
    <row r="41" spans="1:19" ht="12.75">
      <c r="A41" s="395" t="s">
        <v>158</v>
      </c>
      <c r="B41" s="396"/>
      <c r="C41" s="376" t="str">
        <f>IF('[1]p13'!$K$359&lt;&gt;0,'[1]p13'!$K$359,"")</f>
        <v>IBP</v>
      </c>
      <c r="D41" s="376"/>
      <c r="E41" s="376"/>
      <c r="F41" s="376"/>
      <c r="G41" s="376"/>
      <c r="H41" s="376"/>
      <c r="I41" s="376"/>
      <c r="J41" s="376"/>
      <c r="K41" s="118" t="s">
        <v>75</v>
      </c>
      <c r="L41" s="122">
        <f>IF('[1]p13'!$I$359&lt;&gt;0,'[1]p13'!$I$359,"")</f>
        <v>39706</v>
      </c>
      <c r="M41" s="123" t="s">
        <v>76</v>
      </c>
      <c r="N41" s="124">
        <f>IF('[1]p13'!$J$359&lt;&gt;0,'[1]p13'!$J$359,"")</f>
        <v>39709</v>
      </c>
      <c r="O41" s="395" t="s">
        <v>251</v>
      </c>
      <c r="P41" s="396"/>
      <c r="Q41" s="376" t="str">
        <f>IF('[1]p13'!$L$359&lt;&gt;0,'[1]p13'!$L$359,"")</f>
        <v>Internacional</v>
      </c>
      <c r="R41" s="376"/>
      <c r="S41" s="397"/>
    </row>
    <row r="42" spans="1:19" ht="12.75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</row>
    <row r="43" spans="1:19" s="45" customFormat="1" ht="13.5" customHeight="1">
      <c r="A43" s="372" t="str">
        <f>T('[1]p14'!$C$13:$G$13)</f>
        <v>Francisco Júlio Sobreira de A. Corrêa</v>
      </c>
      <c r="B43" s="373"/>
      <c r="C43" s="373"/>
      <c r="D43" s="373"/>
      <c r="E43" s="373"/>
      <c r="F43" s="377"/>
      <c r="G43" s="392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</row>
    <row r="44" spans="1:22" ht="12.75">
      <c r="A44" s="61" t="s">
        <v>249</v>
      </c>
      <c r="B44" s="374" t="str">
        <f>IF('[1]p14'!$A$358&lt;&gt;0,'[1]p14'!$A$358,"")</f>
        <v>II ENAMA</v>
      </c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5"/>
      <c r="T44" s="121"/>
      <c r="U44" s="4"/>
      <c r="V44" s="4"/>
    </row>
    <row r="45" spans="1:19" ht="12.75">
      <c r="A45" s="395" t="s">
        <v>158</v>
      </c>
      <c r="B45" s="396"/>
      <c r="C45" s="376" t="str">
        <f>IF('[1]p14'!$K$358&lt;&gt;0,'[1]p14'!$K$358,"")</f>
        <v>UFPB</v>
      </c>
      <c r="D45" s="376"/>
      <c r="E45" s="376"/>
      <c r="F45" s="376"/>
      <c r="G45" s="376"/>
      <c r="H45" s="376"/>
      <c r="I45" s="376"/>
      <c r="J45" s="376"/>
      <c r="K45" s="118" t="s">
        <v>75</v>
      </c>
      <c r="L45" s="122">
        <f>IF('[1]p14'!$I$358&lt;&gt;0,'[1]p14'!$I$358,"")</f>
        <v>39757</v>
      </c>
      <c r="M45" s="123" t="s">
        <v>76</v>
      </c>
      <c r="N45" s="124">
        <f>IF('[1]p14'!$J$358&lt;&gt;0,'[1]p14'!$J$358,"")</f>
        <v>39759</v>
      </c>
      <c r="O45" s="395" t="s">
        <v>251</v>
      </c>
      <c r="P45" s="396"/>
      <c r="Q45" s="376" t="str">
        <f>IF('[1]p14'!$L$358&lt;&gt;0,'[1]p14'!$L$358,"")</f>
        <v>Nacional</v>
      </c>
      <c r="R45" s="376"/>
      <c r="S45" s="397"/>
    </row>
    <row r="46" spans="1:19" ht="12.75">
      <c r="A46" s="376"/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</row>
    <row r="47" spans="1:19" s="45" customFormat="1" ht="13.5" customHeight="1">
      <c r="A47" s="372" t="str">
        <f>T('[1]p18'!$C$13:$G$13)</f>
        <v>Jaime Alves Barbosa Sobrinho</v>
      </c>
      <c r="B47" s="373"/>
      <c r="C47" s="373"/>
      <c r="D47" s="373"/>
      <c r="E47" s="373"/>
      <c r="F47" s="377"/>
      <c r="G47" s="392"/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</row>
    <row r="48" spans="1:22" ht="12.75">
      <c r="A48" s="61" t="s">
        <v>249</v>
      </c>
      <c r="B48" s="374" t="str">
        <f>IF('[1]p18'!$A$358&lt;&gt;0,'[1]p18'!$A$358,"")</f>
        <v>Participação no II ENAMA</v>
      </c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5"/>
      <c r="T48" s="121"/>
      <c r="U48" s="4"/>
      <c r="V48" s="4"/>
    </row>
    <row r="49" spans="1:19" ht="12.75">
      <c r="A49" s="395" t="s">
        <v>158</v>
      </c>
      <c r="B49" s="396"/>
      <c r="C49" s="376" t="str">
        <f>IF('[1]p18'!$K$358&lt;&gt;0,'[1]p18'!$K$358,"")</f>
        <v>UFPB</v>
      </c>
      <c r="D49" s="376"/>
      <c r="E49" s="376"/>
      <c r="F49" s="376"/>
      <c r="G49" s="376"/>
      <c r="H49" s="376"/>
      <c r="I49" s="376"/>
      <c r="J49" s="376"/>
      <c r="K49" s="118" t="s">
        <v>75</v>
      </c>
      <c r="L49" s="122">
        <f>IF('[1]p18'!$I$358&lt;&gt;0,'[1]p18'!$I$358,"")</f>
        <v>39757</v>
      </c>
      <c r="M49" s="123" t="s">
        <v>76</v>
      </c>
      <c r="N49" s="124">
        <f>IF('[1]p18'!$J$358&lt;&gt;0,'[1]p18'!$J$358,"")</f>
        <v>39759</v>
      </c>
      <c r="O49" s="395" t="s">
        <v>251</v>
      </c>
      <c r="P49" s="396"/>
      <c r="Q49" s="376" t="str">
        <f>IF('[1]p18'!$L$358&lt;&gt;0,'[1]p18'!$L$358,"")</f>
        <v>Nacional</v>
      </c>
      <c r="R49" s="376"/>
      <c r="S49" s="397"/>
    </row>
    <row r="50" spans="1:19" ht="12.75">
      <c r="A50" s="376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</row>
    <row r="51" spans="1:19" s="45" customFormat="1" ht="13.5" customHeight="1">
      <c r="A51" s="372" t="str">
        <f>T('[1]p26'!$C$13:$G$13)</f>
        <v>Marco Aurélio Soares Souto</v>
      </c>
      <c r="B51" s="373"/>
      <c r="C51" s="373"/>
      <c r="D51" s="373"/>
      <c r="E51" s="373"/>
      <c r="F51" s="377"/>
      <c r="G51" s="392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</row>
    <row r="52" spans="1:22" ht="12.75">
      <c r="A52" s="61" t="s">
        <v>249</v>
      </c>
      <c r="B52" s="374" t="str">
        <f>IF('[1]p26'!$A$358&lt;&gt;0,'[1]p26'!$A$358,"")</f>
        <v>ICMC  Summer Meeting on Differential Equations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5"/>
      <c r="T52" s="121"/>
      <c r="U52" s="4"/>
      <c r="V52" s="4"/>
    </row>
    <row r="53" spans="1:19" ht="12.75">
      <c r="A53" s="395" t="s">
        <v>158</v>
      </c>
      <c r="B53" s="396"/>
      <c r="C53" s="376" t="str">
        <f>IF('[1]p26'!$K$358&lt;&gt;0,'[1]p26'!$K$358,"")</f>
        <v>USP São Carlos</v>
      </c>
      <c r="D53" s="376"/>
      <c r="E53" s="376"/>
      <c r="F53" s="376"/>
      <c r="G53" s="376"/>
      <c r="H53" s="376"/>
      <c r="I53" s="376"/>
      <c r="J53" s="376"/>
      <c r="K53" s="118" t="s">
        <v>75</v>
      </c>
      <c r="L53" s="122">
        <f>IF('[1]p26'!$I$358&lt;&gt;0,'[1]p26'!$I$358,"")</f>
        <v>39860</v>
      </c>
      <c r="M53" s="123" t="s">
        <v>76</v>
      </c>
      <c r="N53" s="124">
        <f>IF('[1]p26'!$J$358&lt;&gt;0,'[1]p26'!$J$358,"")</f>
        <v>39862</v>
      </c>
      <c r="O53" s="395" t="s">
        <v>251</v>
      </c>
      <c r="P53" s="396"/>
      <c r="Q53" s="376" t="str">
        <f>IF('[1]p26'!$L$358&lt;&gt;0,'[1]p26'!$L$358,"")</f>
        <v>Internacional</v>
      </c>
      <c r="R53" s="376"/>
      <c r="S53" s="397"/>
    </row>
    <row r="54" spans="1:19" ht="12.75">
      <c r="A54" s="394"/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</row>
    <row r="55" spans="1:22" ht="12.75">
      <c r="A55" s="61" t="s">
        <v>249</v>
      </c>
      <c r="B55" s="374" t="str">
        <f>IF('[1]p26'!$A$359&lt;&gt;0,'[1]p26'!$A$359,"")</f>
        <v>II ENAMA </v>
      </c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5"/>
      <c r="T55" s="121"/>
      <c r="U55" s="4"/>
      <c r="V55" s="4"/>
    </row>
    <row r="56" spans="1:19" ht="12.75">
      <c r="A56" s="395" t="s">
        <v>158</v>
      </c>
      <c r="B56" s="396"/>
      <c r="C56" s="376" t="str">
        <f>IF('[1]p26'!$K$359&lt;&gt;0,'[1]p26'!$K$359,"")</f>
        <v>UFPB</v>
      </c>
      <c r="D56" s="376"/>
      <c r="E56" s="376"/>
      <c r="F56" s="376"/>
      <c r="G56" s="376"/>
      <c r="H56" s="376"/>
      <c r="I56" s="376"/>
      <c r="J56" s="376"/>
      <c r="K56" s="118" t="s">
        <v>75</v>
      </c>
      <c r="L56" s="122">
        <f>IF('[1]p26'!$I$359&lt;&gt;0,'[1]p26'!$I$359,"")</f>
        <v>40122</v>
      </c>
      <c r="M56" s="123" t="s">
        <v>76</v>
      </c>
      <c r="N56" s="124">
        <f>IF('[1]p26'!$J$359&lt;&gt;0,'[1]p26'!$J$359,"")</f>
        <v>40124</v>
      </c>
      <c r="O56" s="395" t="s">
        <v>251</v>
      </c>
      <c r="P56" s="396"/>
      <c r="Q56" s="376" t="str">
        <f>IF('[1]p26'!$L$359&lt;&gt;0,'[1]p26'!$L$359,"")</f>
        <v>Nacional</v>
      </c>
      <c r="R56" s="376"/>
      <c r="S56" s="397"/>
    </row>
    <row r="57" spans="1:19" ht="12.75">
      <c r="A57" s="394"/>
      <c r="B57" s="394"/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4"/>
      <c r="P57" s="394"/>
      <c r="Q57" s="394"/>
      <c r="R57" s="394"/>
      <c r="S57" s="394"/>
    </row>
    <row r="58" spans="1:22" ht="12.75">
      <c r="A58" s="61" t="s">
        <v>249</v>
      </c>
      <c r="B58" s="374" t="str">
        <f>IF('[1]p26'!$A$360&lt;&gt;0,'[1]p26'!$A$360,"")</f>
        <v>IV Bienal da Sociedade Brasileira de Matemática</v>
      </c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5"/>
      <c r="T58" s="121"/>
      <c r="U58" s="4"/>
      <c r="V58" s="4"/>
    </row>
    <row r="59" spans="1:19" ht="12.75">
      <c r="A59" s="395" t="s">
        <v>158</v>
      </c>
      <c r="B59" s="396"/>
      <c r="C59" s="376" t="str">
        <f>IF('[1]p26'!$K$360&lt;&gt;0,'[1]p26'!$K$360,"")</f>
        <v>UEM</v>
      </c>
      <c r="D59" s="376"/>
      <c r="E59" s="376"/>
      <c r="F59" s="376"/>
      <c r="G59" s="376"/>
      <c r="H59" s="376"/>
      <c r="I59" s="376"/>
      <c r="J59" s="376"/>
      <c r="K59" s="118" t="s">
        <v>75</v>
      </c>
      <c r="L59" s="122">
        <f>IF('[1]p26'!$I$360&lt;&gt;0,'[1]p26'!$I$360,"")</f>
        <v>39720</v>
      </c>
      <c r="M59" s="123" t="s">
        <v>76</v>
      </c>
      <c r="N59" s="124">
        <f>IF('[1]p26'!$J$360&lt;&gt;0,'[1]p26'!$J$360,"")</f>
        <v>39724</v>
      </c>
      <c r="O59" s="395" t="s">
        <v>251</v>
      </c>
      <c r="P59" s="396"/>
      <c r="Q59" s="376" t="str">
        <f>IF('[1]p26'!$L$360&lt;&gt;0,'[1]p26'!$L$360,"")</f>
        <v>Nacional</v>
      </c>
      <c r="R59" s="376"/>
      <c r="S59" s="397"/>
    </row>
    <row r="60" spans="1:19" ht="12.75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</row>
    <row r="61" spans="1:19" s="45" customFormat="1" ht="13.5" customHeight="1">
      <c r="A61" s="372" t="str">
        <f>T('[1]p33'!$C$13:$G$13)</f>
        <v>Severino Horácio da Silva</v>
      </c>
      <c r="B61" s="373"/>
      <c r="C61" s="373"/>
      <c r="D61" s="373"/>
      <c r="E61" s="373"/>
      <c r="F61" s="377"/>
      <c r="G61" s="392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</row>
    <row r="62" spans="1:22" ht="12.75">
      <c r="A62" s="61" t="s">
        <v>249</v>
      </c>
      <c r="B62" s="374" t="str">
        <f>IF('[1]p33'!$A$358&lt;&gt;0,'[1]p33'!$A$358,"")</f>
        <v>ICMC  Summer Meeting on Differential Equations;  São Carlos.</v>
      </c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/>
      <c r="R62" s="374"/>
      <c r="S62" s="375"/>
      <c r="T62" s="121"/>
      <c r="U62" s="4"/>
      <c r="V62" s="4"/>
    </row>
    <row r="63" spans="1:19" ht="12.75">
      <c r="A63" s="395" t="s">
        <v>158</v>
      </c>
      <c r="B63" s="396"/>
      <c r="C63" s="376" t="str">
        <f>IF('[1]p33'!$K$358&lt;&gt;0,'[1]p33'!$K$358,"")</f>
        <v>USP</v>
      </c>
      <c r="D63" s="376"/>
      <c r="E63" s="376"/>
      <c r="F63" s="376"/>
      <c r="G63" s="376"/>
      <c r="H63" s="376"/>
      <c r="I63" s="376"/>
      <c r="J63" s="376"/>
      <c r="K63" s="118" t="s">
        <v>75</v>
      </c>
      <c r="L63" s="122">
        <f>IF('[1]p33'!$I$358&lt;&gt;0,'[1]p33'!$I$358,"")</f>
        <v>39860</v>
      </c>
      <c r="M63" s="123" t="s">
        <v>76</v>
      </c>
      <c r="N63" s="124">
        <f>IF('[1]p33'!$J$358&lt;&gt;0,'[1]p33'!$J$358,"")</f>
        <v>39862</v>
      </c>
      <c r="O63" s="395" t="s">
        <v>251</v>
      </c>
      <c r="P63" s="396"/>
      <c r="Q63" s="376" t="str">
        <f>IF('[1]p33'!$L$358&lt;&gt;0,'[1]p33'!$L$358,"")</f>
        <v>Internacional</v>
      </c>
      <c r="R63" s="376"/>
      <c r="S63" s="397"/>
    </row>
    <row r="64" spans="1:19" ht="12.75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</row>
    <row r="65" spans="1:22" ht="12.75">
      <c r="A65" s="61" t="s">
        <v>249</v>
      </c>
      <c r="B65" s="374" t="str">
        <f>IF('[1]p33'!$A$359&lt;&gt;0,'[1]p33'!$A$359,"")</f>
        <v>II ENAMA</v>
      </c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  <c r="S65" s="375"/>
      <c r="T65" s="121"/>
      <c r="U65" s="4"/>
      <c r="V65" s="4"/>
    </row>
    <row r="66" spans="1:19" ht="12.75">
      <c r="A66" s="395" t="s">
        <v>158</v>
      </c>
      <c r="B66" s="396"/>
      <c r="C66" s="376" t="str">
        <f>IF('[1]p33'!$K$359&lt;&gt;0,'[1]p33'!$K$359,"")</f>
        <v>UFPB</v>
      </c>
      <c r="D66" s="376"/>
      <c r="E66" s="376"/>
      <c r="F66" s="376"/>
      <c r="G66" s="376"/>
      <c r="H66" s="376"/>
      <c r="I66" s="376"/>
      <c r="J66" s="376"/>
      <c r="K66" s="118" t="s">
        <v>75</v>
      </c>
      <c r="L66" s="122">
        <f>IF('[1]p33'!$I$359&lt;&gt;0,'[1]p33'!$I$359,"")</f>
        <v>39757</v>
      </c>
      <c r="M66" s="123" t="s">
        <v>76</v>
      </c>
      <c r="N66" s="124">
        <f>IF('[1]p33'!$J$359&lt;&gt;0,'[1]p33'!$J$359,"")</f>
        <v>39759</v>
      </c>
      <c r="O66" s="395" t="s">
        <v>251</v>
      </c>
      <c r="P66" s="396"/>
      <c r="Q66" s="376" t="str">
        <f>IF('[1]p33'!$L$359&lt;&gt;0,'[1]p33'!$L$359,"")</f>
        <v>Nacional</v>
      </c>
      <c r="R66" s="376"/>
      <c r="S66" s="397"/>
    </row>
    <row r="67" spans="1:19" ht="12.75">
      <c r="A67" s="376"/>
      <c r="B67" s="376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</row>
    <row r="68" spans="1:19" s="45" customFormat="1" ht="13.5" customHeight="1">
      <c r="A68" s="372" t="str">
        <f>T('[1]p34'!$C$13:$G$13)</f>
        <v>Vandik Estevam Barbosa</v>
      </c>
      <c r="B68" s="373"/>
      <c r="C68" s="373"/>
      <c r="D68" s="373"/>
      <c r="E68" s="373"/>
      <c r="F68" s="377"/>
      <c r="G68" s="392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22" ht="12.75">
      <c r="A69" s="61" t="s">
        <v>249</v>
      </c>
      <c r="B69" s="374" t="str">
        <f>IF('[1]p34'!$A$358&lt;&gt;0,'[1]p34'!$A$358,"")</f>
        <v>Semana de matemática da FAFOPAI</v>
      </c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5"/>
      <c r="T69" s="121"/>
      <c r="U69" s="4"/>
      <c r="V69" s="4"/>
    </row>
    <row r="70" spans="1:19" ht="12.75">
      <c r="A70" s="372" t="s">
        <v>158</v>
      </c>
      <c r="B70" s="373"/>
      <c r="C70" s="394" t="str">
        <f>IF('[1]p34'!$K$358&lt;&gt;0,'[1]p34'!$K$358,"")</f>
        <v>AEDAI</v>
      </c>
      <c r="D70" s="394"/>
      <c r="E70" s="394"/>
      <c r="F70" s="394"/>
      <c r="G70" s="394"/>
      <c r="H70" s="394"/>
      <c r="I70" s="394"/>
      <c r="J70" s="394"/>
      <c r="K70" s="110" t="s">
        <v>75</v>
      </c>
      <c r="L70" s="165">
        <f>IF('[1]p34'!$I$358&lt;&gt;0,'[1]p34'!$I$358,"")</f>
        <v>39730</v>
      </c>
      <c r="M70" s="166" t="s">
        <v>76</v>
      </c>
      <c r="N70" s="164">
        <f>IF('[1]p34'!$J$358&lt;&gt;0,'[1]p34'!$J$358,"")</f>
        <v>39732</v>
      </c>
      <c r="O70" s="372" t="s">
        <v>251</v>
      </c>
      <c r="P70" s="373"/>
      <c r="Q70" s="394" t="str">
        <f>IF('[1]p34'!$L$358&lt;&gt;0,'[1]p34'!$L$358,"")</f>
        <v>Regional</v>
      </c>
      <c r="R70" s="394"/>
      <c r="S70" s="399"/>
    </row>
  </sheetData>
  <sheetProtection password="CEFE" sheet="1"/>
  <mergeCells count="139">
    <mergeCell ref="A22:S22"/>
    <mergeCell ref="B23:S23"/>
    <mergeCell ref="A24:B24"/>
    <mergeCell ref="C24:J24"/>
    <mergeCell ref="O24:P24"/>
    <mergeCell ref="Q24:S24"/>
    <mergeCell ref="A67:S67"/>
    <mergeCell ref="A68:F68"/>
    <mergeCell ref="G68:S68"/>
    <mergeCell ref="B69:S69"/>
    <mergeCell ref="A70:B70"/>
    <mergeCell ref="C70:J70"/>
    <mergeCell ref="O70:P70"/>
    <mergeCell ref="Q70:S70"/>
    <mergeCell ref="A64:S64"/>
    <mergeCell ref="B65:S65"/>
    <mergeCell ref="A66:B66"/>
    <mergeCell ref="C66:J66"/>
    <mergeCell ref="O66:P66"/>
    <mergeCell ref="Q66:S66"/>
    <mergeCell ref="A61:F61"/>
    <mergeCell ref="G61:S61"/>
    <mergeCell ref="B62:S62"/>
    <mergeCell ref="A63:B63"/>
    <mergeCell ref="C63:J63"/>
    <mergeCell ref="O63:P63"/>
    <mergeCell ref="Q63:S63"/>
    <mergeCell ref="A7:B7"/>
    <mergeCell ref="C7:J7"/>
    <mergeCell ref="O7:P7"/>
    <mergeCell ref="Q7:S7"/>
    <mergeCell ref="A5:F5"/>
    <mergeCell ref="G5:S5"/>
    <mergeCell ref="B6:S6"/>
    <mergeCell ref="A11:B11"/>
    <mergeCell ref="C11:J11"/>
    <mergeCell ref="O11:P11"/>
    <mergeCell ref="Q11:S11"/>
    <mergeCell ref="A8:S8"/>
    <mergeCell ref="A9:F9"/>
    <mergeCell ref="G9:S9"/>
    <mergeCell ref="B10:S10"/>
    <mergeCell ref="A12:S12"/>
    <mergeCell ref="B13:S13"/>
    <mergeCell ref="A14:B14"/>
    <mergeCell ref="C14:J14"/>
    <mergeCell ref="O14:P14"/>
    <mergeCell ref="Q14:S14"/>
    <mergeCell ref="A18:S18"/>
    <mergeCell ref="A15:S15"/>
    <mergeCell ref="B16:S16"/>
    <mergeCell ref="A17:B17"/>
    <mergeCell ref="C17:J17"/>
    <mergeCell ref="O17:P17"/>
    <mergeCell ref="Q17:S17"/>
    <mergeCell ref="A21:B21"/>
    <mergeCell ref="C21:J21"/>
    <mergeCell ref="O21:P21"/>
    <mergeCell ref="Q21:S21"/>
    <mergeCell ref="A19:F19"/>
    <mergeCell ref="G19:S19"/>
    <mergeCell ref="B20:S20"/>
    <mergeCell ref="A28:B28"/>
    <mergeCell ref="C28:J28"/>
    <mergeCell ref="O28:P28"/>
    <mergeCell ref="Q28:S28"/>
    <mergeCell ref="A25:S25"/>
    <mergeCell ref="A26:F26"/>
    <mergeCell ref="G26:S26"/>
    <mergeCell ref="A31:B31"/>
    <mergeCell ref="C31:J31"/>
    <mergeCell ref="O31:P31"/>
    <mergeCell ref="Q31:S31"/>
    <mergeCell ref="C59:J59"/>
    <mergeCell ref="O59:P59"/>
    <mergeCell ref="Q59:S59"/>
    <mergeCell ref="A32:S32"/>
    <mergeCell ref="B33:S33"/>
    <mergeCell ref="A34:B34"/>
    <mergeCell ref="C34:J34"/>
    <mergeCell ref="O34:P34"/>
    <mergeCell ref="Q34:S34"/>
    <mergeCell ref="A38:B38"/>
    <mergeCell ref="C38:J38"/>
    <mergeCell ref="O38:P38"/>
    <mergeCell ref="Q38:S38"/>
    <mergeCell ref="A36:F36"/>
    <mergeCell ref="G36:S36"/>
    <mergeCell ref="B37:S37"/>
    <mergeCell ref="A39:S39"/>
    <mergeCell ref="B40:S40"/>
    <mergeCell ref="A41:B41"/>
    <mergeCell ref="C41:J41"/>
    <mergeCell ref="O41:P41"/>
    <mergeCell ref="Q41:S41"/>
    <mergeCell ref="A45:B45"/>
    <mergeCell ref="C45:J45"/>
    <mergeCell ref="O45:P45"/>
    <mergeCell ref="Q45:S45"/>
    <mergeCell ref="A42:S42"/>
    <mergeCell ref="A43:F43"/>
    <mergeCell ref="G43:S43"/>
    <mergeCell ref="B44:S44"/>
    <mergeCell ref="A49:B49"/>
    <mergeCell ref="C49:J49"/>
    <mergeCell ref="O49:P49"/>
    <mergeCell ref="Q49:S49"/>
    <mergeCell ref="A46:S46"/>
    <mergeCell ref="A47:F47"/>
    <mergeCell ref="G47:S47"/>
    <mergeCell ref="B48:S48"/>
    <mergeCell ref="A53:B53"/>
    <mergeCell ref="C53:J53"/>
    <mergeCell ref="O53:P53"/>
    <mergeCell ref="Q53:S53"/>
    <mergeCell ref="A50:S50"/>
    <mergeCell ref="A51:F51"/>
    <mergeCell ref="G51:S51"/>
    <mergeCell ref="B52:S52"/>
    <mergeCell ref="A60:S60"/>
    <mergeCell ref="A54:S54"/>
    <mergeCell ref="B55:S55"/>
    <mergeCell ref="A56:B56"/>
    <mergeCell ref="C56:J56"/>
    <mergeCell ref="O56:P56"/>
    <mergeCell ref="Q56:S56"/>
    <mergeCell ref="A57:S57"/>
    <mergeCell ref="B58:S58"/>
    <mergeCell ref="A59:B59"/>
    <mergeCell ref="A35:S35"/>
    <mergeCell ref="A4:S4"/>
    <mergeCell ref="A1:S1"/>
    <mergeCell ref="A2:S2"/>
    <mergeCell ref="A3:D3"/>
    <mergeCell ref="Q3:R3"/>
    <mergeCell ref="E3:P3"/>
    <mergeCell ref="B27:S27"/>
    <mergeCell ref="A29:S29"/>
    <mergeCell ref="B30:S3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F3" sqref="F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6.28125" style="0" customWidth="1"/>
    <col min="6" max="6" width="14.4218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79</v>
      </c>
      <c r="B3" s="385"/>
      <c r="C3" s="385"/>
      <c r="D3" s="385"/>
      <c r="E3" s="386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5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3.5" thickBo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13.5" thickBot="1">
      <c r="A6" s="405" t="s">
        <v>12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7"/>
      <c r="R6" s="33" t="s">
        <v>19</v>
      </c>
      <c r="S6" s="30" t="s">
        <v>25</v>
      </c>
    </row>
    <row r="7" spans="1:19" s="34" customFormat="1" ht="14.25" customHeight="1">
      <c r="A7" s="402" t="str">
        <f>T('[1]p1'!$C$13:$G$13)</f>
        <v>Alciônio Saldanha de Oliveira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4"/>
    </row>
    <row r="8" spans="1:19" s="2" customFormat="1" ht="13.5" customHeight="1">
      <c r="A8" s="400" t="str">
        <f>IF('[1]p1'!$A$346&lt;&gt;0,'[1]p1'!$A$346,"")</f>
        <v>Coordenador do PIBID-Matemática da UFCG  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5"/>
      <c r="R8" s="35">
        <f>IF('[1]p1'!$J$346&lt;&gt;0,'[1]p1'!$J$346,"")</f>
      </c>
      <c r="S8" s="44">
        <f>IF('[1]p1'!$K$346&lt;&gt;0,'[1]p1'!$K$346,"")</f>
      </c>
    </row>
    <row r="9" spans="1:19" s="10" customFormat="1" ht="12.75">
      <c r="A9" s="401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</row>
    <row r="10" spans="1:19" s="34" customFormat="1" ht="13.5" customHeight="1">
      <c r="A10" s="372" t="str">
        <f>T('[1]p4'!$C$13:$G$13)</f>
        <v>Angelo Roncalli Furtado de Holanda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7"/>
    </row>
    <row r="11" spans="1:19" s="3" customFormat="1" ht="13.5" customHeight="1">
      <c r="A11" s="400" t="str">
        <f>IF('[1]p4'!$A$346&lt;&gt;0,'[1]p4'!$A$346,"")</f>
        <v>Curso de Verão do departamento de matemática da UnB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5"/>
      <c r="R11" s="35">
        <f>IF('[1]p4'!$J$346&lt;&gt;0,'[1]p4'!$J$346,"")</f>
        <v>39818</v>
      </c>
      <c r="S11" s="35">
        <f>IF('[1]p4'!$K$346&lt;&gt;0,'[1]p4'!$K$346,"")</f>
        <v>39864</v>
      </c>
    </row>
    <row r="12" spans="1:19" s="3" customFormat="1" ht="13.5" customHeight="1">
      <c r="A12" s="400" t="str">
        <f>IF('[1]p4'!$A$347&lt;&gt;0,'[1]p4'!$A$347,"")</f>
        <v>Coordenador do Ciclo de Conferênicas do DME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5"/>
      <c r="R12" s="35">
        <f>IF('[1]p4'!$J$347&lt;&gt;0,'[1]p4'!$J$347,"")</f>
      </c>
      <c r="S12" s="35">
        <f>IF('[1]p4'!$K$347&lt;&gt;0,'[1]p4'!$K$347,"")</f>
      </c>
    </row>
    <row r="13" spans="1:19" s="10" customFormat="1" ht="12.75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</row>
    <row r="14" spans="1:19" s="45" customFormat="1" ht="13.5" customHeight="1">
      <c r="A14" s="372" t="str">
        <f>T('[1]p5'!$C$13:$G$13)</f>
        <v>Antônio José da Silva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7"/>
    </row>
    <row r="15" spans="1:19" s="3" customFormat="1" ht="13.5" customHeight="1">
      <c r="A15" s="400" t="str">
        <f>IF('[1]p5'!$A$346&lt;&gt;0,'[1]p5'!$A$346,"")</f>
        <v>Supervisão _Vestibular 2009 - Sousa/PB - Primeira Etapa</v>
      </c>
      <c r="B15" s="374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5"/>
      <c r="R15" s="35">
        <f>IF('[1]p5'!$J$346&lt;&gt;0,'[1]p5'!$J$346,"")</f>
        <v>39759</v>
      </c>
      <c r="S15" s="35">
        <f>IF('[1]p5'!$K$346&lt;&gt;0,'[1]p5'!$K$346,"")</f>
        <v>39762</v>
      </c>
    </row>
    <row r="16" spans="1:19" s="3" customFormat="1" ht="13.5" customHeight="1">
      <c r="A16" s="400" t="str">
        <f>IF('[1]p5'!$A$347&lt;&gt;0,'[1]p5'!$A$347,"")</f>
        <v>Supervisão _Vestibular 2009 - Sousa/PB - Segunda Etapa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5"/>
      <c r="R16" s="35">
        <f>IF('[1]p5'!$J$347&lt;&gt;0,'[1]p5'!$J$347,"")</f>
        <v>39794</v>
      </c>
      <c r="S16" s="35">
        <f>IF('[1]p5'!$K$347&lt;&gt;0,'[1]p5'!$K$347,"")</f>
        <v>39797</v>
      </c>
    </row>
    <row r="17" spans="1:19" s="10" customFormat="1" ht="12.75">
      <c r="A17" s="401"/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</row>
    <row r="18" spans="1:19" s="45" customFormat="1" ht="13.5" customHeight="1">
      <c r="A18" s="372" t="str">
        <f>T('[1]p6'!$C$13:$G$13)</f>
        <v>Antônio Pereira Brandão Júnior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7"/>
    </row>
    <row r="19" spans="1:19" s="3" customFormat="1" ht="13.5" customHeight="1">
      <c r="A19" s="400" t="str">
        <f>IF('[1]p6'!$A$346&lt;&gt;0,'[1]p6'!$A$346,"")</f>
        <v>Assembléias Departamentais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5"/>
      <c r="R19" s="35">
        <f>IF('[1]p6'!$J$346&lt;&gt;0,'[1]p6'!$J$346,"")</f>
      </c>
      <c r="S19" s="35">
        <f>IF('[1]p6'!$K$346&lt;&gt;0,'[1]p6'!$K$346,"")</f>
      </c>
    </row>
    <row r="20" spans="1:19" s="3" customFormat="1" ht="13.5" customHeight="1">
      <c r="A20" s="400" t="str">
        <f>IF('[1]p6'!$A$347&lt;&gt;0,'[1]p6'!$A$347,"")</f>
        <v>Elaboração e digitação de uma apostila de álgebra não comutativa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5"/>
      <c r="R20" s="35">
        <f>IF('[1]p6'!$J$347&lt;&gt;0,'[1]p6'!$J$347,"")</f>
        <v>39370</v>
      </c>
      <c r="S20" s="35">
        <f>IF('[1]p6'!$K$347&lt;&gt;0,'[1]p6'!$K$347,"")</f>
      </c>
    </row>
    <row r="21" spans="1:19" s="10" customFormat="1" ht="12.75">
      <c r="A21" s="401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</row>
    <row r="22" spans="1:19" s="45" customFormat="1" ht="13.5" customHeight="1">
      <c r="A22" s="372" t="str">
        <f>T('[1]p7'!$C$13:$G$13)</f>
        <v>Aparecido Jesuino de Souza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7"/>
    </row>
    <row r="23" spans="1:19" s="3" customFormat="1" ht="13.5" customHeight="1">
      <c r="A23" s="400" t="str">
        <f>IF('[1]p7'!$A$346&lt;&gt;0,'[1]p7'!$A$346,"")</f>
        <v>Vice lider do Grupo de Pesquisa Equações Dif. Parciais do CNPq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5"/>
      <c r="R23" s="35">
        <f>IF('[1]p7'!$J$346&lt;&gt;0,'[1]p7'!$J$346,"")</f>
        <v>36526</v>
      </c>
      <c r="S23" s="35">
        <f>IF('[1]p7'!$K$346&lt;&gt;0,'[1]p7'!$K$346,"")</f>
      </c>
    </row>
    <row r="24" spans="1:19" s="3" customFormat="1" ht="13.5" customHeight="1">
      <c r="A24" s="400" t="str">
        <f>IF('[1]p7'!$A$347&lt;&gt;0,'[1]p7'!$A$347,"")</f>
        <v>Confecção do relatórios das atividades docentes da UAME do período 2008.2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5"/>
      <c r="R24" s="35">
        <f>IF('[1]p7'!$J$347&lt;&gt;0,'[1]p7'!$J$347,"")</f>
        <v>39566</v>
      </c>
      <c r="S24" s="35">
        <f>IF('[1]p7'!$K$347&lt;&gt;0,'[1]p7'!$K$347,"")</f>
        <v>39577</v>
      </c>
    </row>
    <row r="25" spans="1:19" s="3" customFormat="1" ht="13.5" customHeight="1">
      <c r="A25" s="400" t="str">
        <f>IF('[1]p7'!$A$348&lt;&gt;0,'[1]p7'!$A$348,"")</f>
        <v>Equipe de elaboração do projeto Casadinho 2009/2011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5"/>
      <c r="R25" s="35">
        <f>IF('[1]p7'!$J$348&lt;&gt;0,'[1]p7'!$J$348,"")</f>
      </c>
      <c r="S25" s="35">
        <f>IF('[1]p7'!$K$348&lt;&gt;0,'[1]p7'!$K$348,"")</f>
      </c>
    </row>
    <row r="26" spans="1:19" s="3" customFormat="1" ht="13.5" customHeight="1">
      <c r="A26" s="400" t="str">
        <f>IF('[1]p7'!$A$349&lt;&gt;0,'[1]p7'!$A$349,"")</f>
        <v>Elaboração do projeto Institutos Nacionais (em matematica)</v>
      </c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5"/>
      <c r="R26" s="35">
        <f>IF('[1]p7'!$J$349&lt;&gt;0,'[1]p7'!$J$349,"")</f>
      </c>
      <c r="S26" s="35">
        <f>IF('[1]p7'!$K$349&lt;&gt;0,'[1]p7'!$K$349,"")</f>
      </c>
    </row>
    <row r="27" spans="1:19" s="10" customFormat="1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</row>
    <row r="28" spans="1:19" s="45" customFormat="1" ht="13.5" customHeight="1">
      <c r="A28" s="372" t="str">
        <f>T('[1]p9'!$C$13:$G$13)</f>
        <v>Claudianor Oliveira Alves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7"/>
    </row>
    <row r="29" spans="1:19" s="3" customFormat="1" ht="13.5" customHeight="1">
      <c r="A29" s="400" t="str">
        <f>IF('[1]p9'!$A$346&lt;&gt;0,'[1]p9'!$A$346,"")</f>
        <v>Pesquisa em problemas elipticos com crescimento critico exponencial</v>
      </c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5"/>
      <c r="R29" s="35">
        <f>IF('[1]p9'!$J$346&lt;&gt;0,'[1]p9'!$J$346,"")</f>
        <v>39114</v>
      </c>
      <c r="S29" s="35">
        <f>IF('[1]p9'!$K$346&lt;&gt;0,'[1]p9'!$K$346,"")</f>
      </c>
    </row>
    <row r="30" spans="1:19" s="3" customFormat="1" ht="13.5" customHeight="1">
      <c r="A30" s="400" t="str">
        <f>IF('[1]p9'!$A$347&lt;&gt;0,'[1]p9'!$A$347,"")</f>
        <v>Pesquisa em problemas elipticos com funcional Localmente Lipschitziano</v>
      </c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5"/>
      <c r="R30" s="35">
        <f>IF('[1]p9'!$J$347&lt;&gt;0,'[1]p9'!$J$347,"")</f>
        <v>39114</v>
      </c>
      <c r="S30" s="35">
        <f>IF('[1]p9'!$K$347&lt;&gt;0,'[1]p9'!$K$347,"")</f>
      </c>
    </row>
    <row r="31" spans="1:19" s="3" customFormat="1" ht="13.5" customHeight="1">
      <c r="A31" s="400" t="str">
        <f>IF('[1]p9'!$A$348&lt;&gt;0,'[1]p9'!$A$348,"")</f>
        <v>Part. no Progr. Interdepartamental de Tec. em Petr. e Gás  ANP/PRH-25</v>
      </c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5"/>
      <c r="R31" s="35">
        <f>IF('[1]p9'!$J$348&lt;&gt;0,'[1]p9'!$J$348,"")</f>
        <v>37288</v>
      </c>
      <c r="S31" s="35">
        <f>IF('[1]p9'!$K$348&lt;&gt;0,'[1]p9'!$K$348,"")</f>
      </c>
    </row>
    <row r="32" spans="1:19" s="3" customFormat="1" ht="13.5" customHeight="1">
      <c r="A32" s="400" t="str">
        <f>IF('[1]p9'!$A$349&lt;&gt;0,'[1]p9'!$A$349,"")</f>
        <v>Líder do Grupo de Pesquisa do CNPq - Equações Diferenciais Parciais/UFCG</v>
      </c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5"/>
      <c r="R32" s="35" t="str">
        <f>IF('[1]p9'!$J$349&lt;&gt;0,'[1]p9'!$J$349,"")</f>
        <v>01/02;08</v>
      </c>
      <c r="S32" s="35">
        <f>IF('[1]p9'!$K$349&lt;&gt;0,'[1]p9'!$K$349,"")</f>
      </c>
    </row>
    <row r="33" spans="1:19" s="3" customFormat="1" ht="13.5" customHeight="1">
      <c r="A33" s="400" t="str">
        <f>IF('[1]p9'!$A$350&lt;&gt;0,'[1]p9'!$A$350,"")</f>
        <v> Membro do corpo editorial da revista Differential Equations and Applications (DEA).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5"/>
      <c r="R33" s="35">
        <f>IF('[1]p9'!$J$350&lt;&gt;0,'[1]p9'!$J$350,"")</f>
        <v>39600</v>
      </c>
      <c r="S33" s="35">
        <f>IF('[1]p9'!$K$350&lt;&gt;0,'[1]p9'!$K$350,"")</f>
      </c>
    </row>
    <row r="34" spans="1:19" s="10" customFormat="1" ht="12.75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</row>
    <row r="35" spans="1:19" s="45" customFormat="1" ht="13.5" customHeight="1">
      <c r="A35" s="372" t="str">
        <f>T('[1]p10'!$C$13:$G$13)</f>
        <v>Daniel Cordeiro de Morais Filho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7"/>
    </row>
    <row r="36" spans="1:19" s="3" customFormat="1" ht="13.5" customHeight="1">
      <c r="A36" s="400" t="str">
        <f>IF('[1]p10'!$A$346&lt;&gt;0,'[1]p10'!$A$346,"")</f>
        <v>Pesquisador do Instituto do Milênio em Matemática, IM-AGIMB.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5"/>
      <c r="R36" s="35">
        <f>IF('[1]p10'!$J$346&lt;&gt;0,'[1]p10'!$J$346,"")</f>
        <v>38112</v>
      </c>
      <c r="S36" s="35">
        <f>IF('[1]p10'!$K$346&lt;&gt;0,'[1]p10'!$K$346,"")</f>
      </c>
    </row>
    <row r="37" spans="1:19" s="3" customFormat="1" ht="13.5" customHeight="1">
      <c r="A37" s="400" t="str">
        <f>IF('[1]p10'!$A$348&lt;&gt;0,'[1]p10'!$A$348,"")</f>
        <v>Preparação do livro ``Manual de Redação Matemática''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5"/>
      <c r="R37" s="35">
        <f>IF('[1]p10'!$J$348&lt;&gt;0,'[1]p10'!$J$348,"")</f>
      </c>
      <c r="S37" s="35">
        <f>IF('[1]p10'!$K$348&lt;&gt;0,'[1]p10'!$K$348,"")</f>
      </c>
    </row>
    <row r="38" spans="1:19" s="3" customFormat="1" ht="13.5" customHeight="1">
      <c r="A38" s="400" t="str">
        <f>IF('[1]p10'!$A$349&lt;&gt;0,'[1]p10'!$A$349,"")</f>
        <v>Preparação da terceira edição do livro ``Um convite 'a Matemática''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5"/>
      <c r="R38" s="35">
        <f>IF('[1]p10'!$J$349&lt;&gt;0,'[1]p10'!$J$349,"")</f>
        <v>39326</v>
      </c>
      <c r="S38" s="35">
        <f>IF('[1]p10'!$K$349&lt;&gt;0,'[1]p10'!$K$349,"")</f>
      </c>
    </row>
    <row r="39" spans="1:19" s="10" customFormat="1" ht="12.75">
      <c r="A39" s="401"/>
      <c r="B39" s="401"/>
      <c r="C39" s="401"/>
      <c r="D39" s="401"/>
      <c r="E39" s="401"/>
      <c r="F39" s="401"/>
      <c r="G39" s="401"/>
      <c r="H39" s="401"/>
      <c r="I39" s="401"/>
      <c r="J39" s="401"/>
      <c r="K39" s="401"/>
      <c r="L39" s="401"/>
      <c r="M39" s="401"/>
      <c r="N39" s="401"/>
      <c r="O39" s="401"/>
      <c r="P39" s="401"/>
      <c r="Q39" s="401"/>
      <c r="R39" s="401"/>
      <c r="S39" s="401"/>
    </row>
    <row r="40" spans="1:19" s="45" customFormat="1" ht="13.5" customHeight="1">
      <c r="A40" s="372" t="str">
        <f>T('[1]p12'!$C$13:$G$13)</f>
        <v>Florence Ayres Campello de Oliveira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7"/>
    </row>
    <row r="41" spans="1:19" s="3" customFormat="1" ht="13.5" customHeight="1">
      <c r="A41" s="400" t="str">
        <f>IF('[1]p12'!$A$346&lt;&gt;0,'[1]p12'!$A$346,"")</f>
        <v>Estudo do material da Experimentoteca da USP-São Carlos  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/>
      <c r="R41" s="35">
        <f>IF('[1]p12'!$J$346&lt;&gt;0,'[1]p12'!$J$346,"")</f>
        <v>39567</v>
      </c>
      <c r="S41" s="35">
        <f>IF('[1]p12'!$K$346&lt;&gt;0,'[1]p12'!$K$346,"")</f>
      </c>
    </row>
    <row r="42" spans="1:19" s="3" customFormat="1" ht="13.5" customHeight="1">
      <c r="A42" s="400" t="str">
        <f>IF('[1]p12'!$A$347&lt;&gt;0,'[1]p12'!$A$347,"")</f>
        <v>Participação em Assembléia Departamental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5"/>
      <c r="R42" s="35">
        <f>IF('[1]p12'!$J$347&lt;&gt;0,'[1]p12'!$J$347,"")</f>
        <v>39699</v>
      </c>
      <c r="S42" s="35">
        <f>IF('[1]p12'!$K$347&lt;&gt;0,'[1]p12'!$K$347,"")</f>
        <v>39871</v>
      </c>
    </row>
    <row r="43" spans="1:19" s="10" customFormat="1" ht="12.75">
      <c r="A43" s="401"/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</row>
    <row r="44" spans="1:19" s="45" customFormat="1" ht="13.5" customHeight="1">
      <c r="A44" s="372" t="str">
        <f>T('[1]p13'!$C$13:$G$13)</f>
        <v>Francisco Antônio Morais de Souza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7"/>
    </row>
    <row r="45" spans="1:19" s="3" customFormat="1" ht="13.5" customHeight="1">
      <c r="A45" s="400" t="str">
        <f>IF('[1]p13'!$A$346&lt;&gt;0,'[1]p13'!$A$346,"")</f>
        <v>Presidente da Comissão para Elaboração do Projeto Pedagógico do Curso de Engenharia do Petróleo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5"/>
      <c r="R45" s="35">
        <f>IF('[1]p13'!$J$346&lt;&gt;0,'[1]p13'!$J$346,"")</f>
        <v>39563</v>
      </c>
      <c r="S45" s="35">
        <f>IF('[1]p13'!$K$346&lt;&gt;0,'[1]p13'!$K$346,"")</f>
        <v>39696</v>
      </c>
    </row>
    <row r="46" spans="1:19" s="3" customFormat="1" ht="13.5" customHeight="1">
      <c r="A46" s="400" t="str">
        <f>IF('[1]p13'!$A$347&lt;&gt;0,'[1]p13'!$A$347,"")</f>
        <v>Membro da Comissão para Elaboração do Projeto Pedagógico do Curso de Estatística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5"/>
      <c r="R46" s="35">
        <f>IF('[1]p13'!$J$347&lt;&gt;0,'[1]p13'!$J$347,"")</f>
        <v>39650</v>
      </c>
      <c r="S46" s="35">
        <f>IF('[1]p13'!$K$347&lt;&gt;0,'[1]p13'!$K$347,"")</f>
      </c>
    </row>
    <row r="47" spans="1:19" s="10" customFormat="1" ht="12.75">
      <c r="A47" s="401"/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</row>
    <row r="48" spans="1:19" s="45" customFormat="1" ht="13.5" customHeight="1">
      <c r="A48" s="372" t="str">
        <f>T('[1]p16'!$C$13:$G$13)</f>
        <v>Henrique Fernandes de Lima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7"/>
    </row>
    <row r="49" spans="1:19" s="3" customFormat="1" ht="13.5" customHeight="1">
      <c r="A49" s="400" t="str">
        <f>IF('[1]p16'!$A$346&lt;&gt;0,'[1]p16'!$A$346,"")</f>
        <v>Comissão de Seleção para o Mestrado do PPGMat - Semestre 2009.1</v>
      </c>
      <c r="B49" s="374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5"/>
      <c r="R49" s="35">
        <f>IF('[1]p16'!$J$346&lt;&gt;0,'[1]p16'!$J$346,"")</f>
        <v>39870</v>
      </c>
      <c r="S49" s="35">
        <f>IF('[1]p16'!$K$346&lt;&gt;0,'[1]p16'!$K$346,"")</f>
        <v>39874</v>
      </c>
    </row>
    <row r="50" spans="1:19" s="10" customFormat="1" ht="12.75">
      <c r="A50" s="401"/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</row>
    <row r="51" spans="1:19" s="45" customFormat="1" ht="13.5" customHeight="1">
      <c r="A51" s="372" t="str">
        <f>T('[1]p17'!$C$13:$G$13)</f>
        <v>Izabel Maria Barbosa de Albuquerque</v>
      </c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7"/>
    </row>
    <row r="52" spans="1:19" s="3" customFormat="1" ht="13.5" customHeight="1">
      <c r="A52" s="400" t="str">
        <f>IF('[1]p17'!$A$346&lt;&gt;0,'[1]p17'!$A$346,"")</f>
        <v>Estudo do material da Experimentoteca da USP-São Carlos  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5"/>
      <c r="R52" s="35">
        <f>IF('[1]p17'!$J$346&lt;&gt;0,'[1]p17'!$J$346,"")</f>
        <v>39567</v>
      </c>
      <c r="S52" s="35">
        <f>IF('[1]p17'!$K$346&lt;&gt;0,'[1]p17'!$K$346,"")</f>
      </c>
    </row>
    <row r="53" spans="1:19" s="3" customFormat="1" ht="13.5" customHeight="1">
      <c r="A53" s="400" t="str">
        <f>IF('[1]p17'!$A$347&lt;&gt;0,'[1]p17'!$A$347,"")</f>
        <v>Comissão Científica do V Encontro Paraibano de Educação Matemática 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5"/>
      <c r="R53" s="35">
        <f>IF('[1]p17'!$J$347&lt;&gt;0,'[1]p17'!$J$347,"")</f>
        <v>39630</v>
      </c>
      <c r="S53" s="35">
        <f>IF('[1]p17'!$K$347&lt;&gt;0,'[1]p17'!$K$347,"")</f>
        <v>39760</v>
      </c>
    </row>
    <row r="54" spans="1:19" s="3" customFormat="1" ht="13.5" customHeight="1">
      <c r="A54" s="400" t="str">
        <f>IF('[1]p17'!$A$348&lt;&gt;0,'[1]p17'!$A$348,"")</f>
        <v>Mini-curso no V Encontro Regional de Educação em Ciências e 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5"/>
      <c r="R54" s="35">
        <f>IF('[1]p17'!$J$348&lt;&gt;0,'[1]p17'!$J$348,"")</f>
      </c>
      <c r="S54" s="35">
        <f>IF('[1]p17'!$K$348&lt;&gt;0,'[1]p17'!$K$348,"")</f>
      </c>
    </row>
    <row r="55" spans="1:19" s="3" customFormat="1" ht="13.5" customHeight="1">
      <c r="A55" s="400" t="str">
        <f>IF('[1]p17'!$A$349&lt;&gt;0,'[1]p17'!$A$349,"")</f>
        <v>Tecnologia do CCT/UEPB</v>
      </c>
      <c r="B55" s="374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5"/>
      <c r="R55" s="35">
        <f>IF('[1]p17'!$J$349&lt;&gt;0,'[1]p17'!$J$349,"")</f>
        <v>39743</v>
      </c>
      <c r="S55" s="35">
        <f>IF('[1]p17'!$K$349&lt;&gt;0,'[1]p17'!$K$349,"")</f>
        <v>39743</v>
      </c>
    </row>
    <row r="56" spans="1:19" s="3" customFormat="1" ht="13.5" customHeight="1">
      <c r="A56" s="400" t="str">
        <f>IF('[1]p17'!$A$350&lt;&gt;0,'[1]p17'!$A$350,"")</f>
        <v>Mini-curso no V Encontro Paraibano de Educação Matemática </v>
      </c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5"/>
      <c r="R56" s="35">
        <f>IF('[1]p17'!$J$350&lt;&gt;0,'[1]p17'!$J$350,"")</f>
        <v>39728</v>
      </c>
      <c r="S56" s="35">
        <f>IF('[1]p17'!$K$350&lt;&gt;0,'[1]p17'!$K$350,"")</f>
        <v>39728</v>
      </c>
    </row>
    <row r="57" spans="1:19" s="3" customFormat="1" ht="13.5" customHeight="1">
      <c r="A57" s="400" t="str">
        <f>IF('[1]p17'!$A$351&lt;&gt;0,'[1]p17'!$A$351,"")</f>
        <v>Participação em Assembléia Departamental</v>
      </c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5"/>
      <c r="R57" s="35">
        <f>IF('[1]p17'!$J$351&lt;&gt;0,'[1]p17'!$J$351,"")</f>
        <v>39699</v>
      </c>
      <c r="S57" s="35">
        <f>IF('[1]p17'!$K$351&lt;&gt;0,'[1]p17'!$K$351,"")</f>
        <v>39505</v>
      </c>
    </row>
    <row r="58" spans="1:19" s="10" customFormat="1" ht="12.75">
      <c r="A58" s="401"/>
      <c r="B58" s="401"/>
      <c r="C58" s="401"/>
      <c r="D58" s="401"/>
      <c r="E58" s="401"/>
      <c r="F58" s="401"/>
      <c r="G58" s="401"/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</row>
    <row r="59" spans="1:19" s="45" customFormat="1" ht="13.5" customHeight="1">
      <c r="A59" s="372" t="str">
        <f>T('[1]p19'!$C$13:$G$13)</f>
        <v>Jesualdo Gomes das Chagas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7"/>
    </row>
    <row r="60" spans="1:19" s="3" customFormat="1" ht="13.5" customHeight="1">
      <c r="A60" s="400" t="str">
        <f>IF('[1]p19'!$A$346&lt;&gt;0,'[1]p19'!$A$346,"")</f>
        <v>Participação de reuniões departamentais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5"/>
      <c r="R60" s="35">
        <f>IF('[1]p19'!$J$346&lt;&gt;0,'[1]p19'!$J$346,"")</f>
      </c>
      <c r="S60" s="35">
        <f>IF('[1]p19'!$K$346&lt;&gt;0,'[1]p19'!$K$346,"")</f>
      </c>
    </row>
    <row r="61" spans="1:19" s="3" customFormat="1" ht="13.5" customHeight="1">
      <c r="A61" s="400" t="str">
        <f>IF('[1]p19'!$A$347&lt;&gt;0,'[1]p19'!$A$347,"")</f>
        <v>Estudo Individual para preparação para doutorado (tópicos de Álgebra)</v>
      </c>
      <c r="B61" s="374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5"/>
      <c r="R61" s="35">
        <f>IF('[1]p19'!$J$347&lt;&gt;0,'[1]p19'!$J$347,"")</f>
      </c>
      <c r="S61" s="35">
        <f>IF('[1]p19'!$K$347&lt;&gt;0,'[1]p19'!$K$347,"")</f>
      </c>
    </row>
    <row r="62" spans="1:19" s="10" customFormat="1" ht="12.75">
      <c r="A62" s="401"/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</row>
    <row r="63" spans="1:19" s="45" customFormat="1" ht="13.5" customHeight="1">
      <c r="A63" s="372" t="str">
        <f>T('[1]p22'!$C$13:$G$13)</f>
        <v>José Lindomberg Possiano Barreiro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7"/>
    </row>
    <row r="64" spans="1:19" s="3" customFormat="1" ht="13.5" customHeight="1">
      <c r="A64" s="400" t="str">
        <f>IF('[1]p22'!$A$346&lt;&gt;0,'[1]p22'!$A$346,"")</f>
        <v>Participação em conferencias na UAME</v>
      </c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5"/>
      <c r="R64" s="35">
        <f>IF('[1]p22'!$J$346&lt;&gt;0,'[1]p22'!$J$346,"")</f>
      </c>
      <c r="S64" s="35">
        <f>IF('[1]p22'!$K$346&lt;&gt;0,'[1]p22'!$K$346,"")</f>
      </c>
    </row>
    <row r="65" spans="1:19" s="3" customFormat="1" ht="13.5" customHeight="1">
      <c r="A65" s="400" t="str">
        <f>IF('[1]p22'!$A$347&lt;&gt;0,'[1]p22'!$A$347,"")</f>
        <v>Processos de dispensa de disciplina e revislão de provas</v>
      </c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5"/>
      <c r="R65" s="35">
        <f>IF('[1]p22'!$J$347&lt;&gt;0,'[1]p22'!$J$347,"")</f>
      </c>
      <c r="S65" s="35">
        <f>IF('[1]p22'!$K$347&lt;&gt;0,'[1]p22'!$K$347,"")</f>
      </c>
    </row>
    <row r="66" spans="1:19" s="10" customFormat="1" ht="12.75">
      <c r="A66" s="401"/>
      <c r="B66" s="401"/>
      <c r="C66" s="401"/>
      <c r="D66" s="401"/>
      <c r="E66" s="401"/>
      <c r="F66" s="401"/>
      <c r="G66" s="401"/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</row>
    <row r="67" spans="1:19" s="45" customFormat="1" ht="13.5" customHeight="1">
      <c r="A67" s="372" t="str">
        <f>T('[1]p23'!$C$13:$G$13)</f>
        <v>José Luiz Neto</v>
      </c>
      <c r="B67" s="373"/>
      <c r="C67" s="373"/>
      <c r="D67" s="373"/>
      <c r="E67" s="373"/>
      <c r="F67" s="373"/>
      <c r="G67" s="373"/>
      <c r="H67" s="373"/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7"/>
    </row>
    <row r="68" spans="1:19" s="3" customFormat="1" ht="13.5" customHeight="1">
      <c r="A68" s="400" t="str">
        <f>IF('[1]p23'!$A$346&lt;&gt;0,'[1]p23'!$A$346,"")</f>
        <v>Recepção aos Alunos Novatos do CCT, CEEI e CTRN - Período 2008.2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5"/>
      <c r="R68" s="35">
        <f>IF('[1]p23'!$J$346&lt;&gt;0,'[1]p23'!$J$346,"")</f>
        <v>39715</v>
      </c>
      <c r="S68" s="35">
        <f>IF('[1]p23'!$K$346&lt;&gt;0,'[1]p23'!$K$346,"")</f>
        <v>39715</v>
      </c>
    </row>
    <row r="69" spans="1:19" s="10" customFormat="1" ht="12.75">
      <c r="A69" s="401"/>
      <c r="B69" s="401"/>
      <c r="C69" s="401"/>
      <c r="D69" s="401"/>
      <c r="E69" s="401"/>
      <c r="F69" s="401"/>
      <c r="G69" s="401"/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</row>
    <row r="70" spans="1:19" s="45" customFormat="1" ht="13.5" customHeight="1">
      <c r="A70" s="372" t="str">
        <f>T('[1]p25'!$C$13:$G$13)</f>
        <v>Marcelo Carvalho Ferreira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7"/>
    </row>
    <row r="71" spans="1:19" s="3" customFormat="1" ht="13.5" customHeight="1">
      <c r="A71" s="400" t="str">
        <f>IF('[1]p25'!$A$346&lt;&gt;0,'[1]p25'!$A$346,"")</f>
        <v>PRESIDENTE DA COMISSÃO ENCARREGADA DE REALIZAR O LEVANTAMENTO FISICO ANUAL DE TODOS OS BENS MOVEIS DA UAME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5"/>
      <c r="R71" s="35">
        <f>IF('[1]p25'!$J$346&lt;&gt;0,'[1]p25'!$J$346,"")</f>
        <v>39716</v>
      </c>
      <c r="S71" s="35">
        <f>IF('[1]p25'!$K$346&lt;&gt;0,'[1]p25'!$K$346,"")</f>
        <v>39751</v>
      </c>
    </row>
    <row r="72" spans="1:19" s="3" customFormat="1" ht="13.5" customHeight="1">
      <c r="A72" s="400" t="str">
        <f>IF('[1]p25'!$A$347&lt;&gt;0,'[1]p25'!$A$347,"")</f>
        <v>RELATOR DE ALGUNS PROCESSOS DE SOLICITAÇÃO DE DISPENSA DE DISCIPLINA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5"/>
      <c r="R72" s="35">
        <f>IF('[1]p25'!$J$347&lt;&gt;0,'[1]p25'!$J$347,"")</f>
      </c>
      <c r="S72" s="35">
        <f>IF('[1]p25'!$K$347&lt;&gt;0,'[1]p25'!$K$347,"")</f>
      </c>
    </row>
    <row r="73" spans="1:19" s="10" customFormat="1" ht="12.75">
      <c r="A73" s="401"/>
      <c r="B73" s="401"/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</row>
    <row r="74" spans="1:19" s="45" customFormat="1" ht="13.5" customHeight="1">
      <c r="A74" s="372" t="str">
        <f>T('[1]p26'!$C$13:$G$13)</f>
        <v>Marco Aurélio Soares Souto</v>
      </c>
      <c r="B74" s="373"/>
      <c r="C74" s="373"/>
      <c r="D74" s="373"/>
      <c r="E74" s="373"/>
      <c r="F74" s="373"/>
      <c r="G74" s="373"/>
      <c r="H74" s="373"/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7"/>
    </row>
    <row r="75" spans="1:19" s="3" customFormat="1" ht="13.5" customHeight="1">
      <c r="A75" s="400" t="str">
        <f>IF('[1]p26'!$A$346&lt;&gt;0,'[1]p26'!$A$346,"")</f>
        <v>Part. no Progr. Interdepartamental de Tec. em Petr. e Gás  ANP/PRH-25</v>
      </c>
      <c r="B75" s="374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5"/>
      <c r="R75" s="35">
        <f>IF('[1]p26'!$J$346&lt;&gt;0,'[1]p26'!$J$346,"")</f>
        <v>37288</v>
      </c>
      <c r="S75" s="35">
        <f>IF('[1]p26'!$K$346&lt;&gt;0,'[1]p26'!$K$346,"")</f>
      </c>
    </row>
    <row r="76" spans="1:19" s="10" customFormat="1" ht="12.75">
      <c r="A76" s="401"/>
      <c r="B76" s="401"/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1"/>
      <c r="S76" s="401"/>
    </row>
    <row r="77" spans="1:19" s="45" customFormat="1" ht="13.5" customHeight="1">
      <c r="A77" s="372" t="str">
        <f>T('[1]p27'!$C$13:$G$13)</f>
        <v>Michelli Karinne Barros da Silva</v>
      </c>
      <c r="B77" s="373"/>
      <c r="C77" s="373"/>
      <c r="D77" s="373"/>
      <c r="E77" s="373"/>
      <c r="F77" s="373"/>
      <c r="G77" s="373"/>
      <c r="H77" s="373"/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7"/>
    </row>
    <row r="78" spans="1:19" s="3" customFormat="1" ht="13.5" customHeight="1">
      <c r="A78" s="400" t="str">
        <f>IF('[1]p27'!$A$346&lt;&gt;0,'[1]p27'!$A$346,"")</f>
        <v>Participação da comissão de elaboração do PPC do curso de Estatística</v>
      </c>
      <c r="B78" s="374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5"/>
      <c r="R78" s="35">
        <f>IF('[1]p27'!$J$346&lt;&gt;0,'[1]p27'!$J$346,"")</f>
        <v>39650</v>
      </c>
      <c r="S78" s="35">
        <f>IF('[1]p27'!$K$346&lt;&gt;0,'[1]p27'!$K$346,"")</f>
      </c>
    </row>
    <row r="79" spans="1:19" s="3" customFormat="1" ht="13.5" customHeight="1">
      <c r="A79" s="400" t="str">
        <f>IF('[1]p27'!$A$347&lt;&gt;0,'[1]p27'!$A$347,"")</f>
        <v>Parecer em processos de dispensa de disciplinas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5"/>
      <c r="R79" s="35">
        <f>IF('[1]p27'!$J$347&lt;&gt;0,'[1]p27'!$J$347,"")</f>
      </c>
      <c r="S79" s="35">
        <f>IF('[1]p27'!$K$347&lt;&gt;0,'[1]p27'!$K$347,"")</f>
      </c>
    </row>
    <row r="80" spans="1:19" s="3" customFormat="1" ht="13.5" customHeight="1">
      <c r="A80" s="400" t="str">
        <f>IF('[1]p27'!$A$348&lt;&gt;0,'[1]p27'!$A$348,"")</f>
        <v>Ministrar disciplina no curso de verão</v>
      </c>
      <c r="B80" s="374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5"/>
      <c r="R80" s="35">
        <f>IF('[1]p27'!$J$348&lt;&gt;0,'[1]p27'!$J$348,"")</f>
        <v>39818</v>
      </c>
      <c r="S80" s="35">
        <f>IF('[1]p27'!$K$348&lt;&gt;0,'[1]p27'!$K$348,"")</f>
        <v>39864</v>
      </c>
    </row>
    <row r="81" spans="1:19" s="3" customFormat="1" ht="13.5" customHeight="1">
      <c r="A81" s="400" t="str">
        <f>IF('[1]p27'!$A$349&lt;&gt;0,'[1]p27'!$A$349,"")</f>
        <v>Participação da comissão de ascensão funcional de Patrícia Batista Leal</v>
      </c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5"/>
      <c r="R81" s="35">
        <f>IF('[1]p27'!$J$349&lt;&gt;0,'[1]p27'!$J$349,"")</f>
      </c>
      <c r="S81" s="35">
        <f>IF('[1]p27'!$K$349&lt;&gt;0,'[1]p27'!$K$349,"")</f>
      </c>
    </row>
    <row r="82" spans="1:19" s="3" customFormat="1" ht="13.5" customHeight="1">
      <c r="A82" s="400" t="str">
        <f>IF('[1]p27'!$A$350&lt;&gt;0,'[1]p27'!$A$350,"")</f>
        <v>Participação da comissão de ascensão funcional de José Lindomberg Possiano Barreiro</v>
      </c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5"/>
      <c r="R82" s="35">
        <f>IF('[1]p27'!$J$350&lt;&gt;0,'[1]p27'!$J$350,"")</f>
      </c>
      <c r="S82" s="35">
        <f>IF('[1]p27'!$K$350&lt;&gt;0,'[1]p27'!$K$350,"")</f>
      </c>
    </row>
    <row r="83" spans="1:19" s="45" customFormat="1" ht="13.5" customHeight="1">
      <c r="A83" s="372" t="str">
        <f>T('[1]p29'!$C$13:$G$13)</f>
        <v>Patrícia Batista Leal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7"/>
    </row>
    <row r="84" spans="1:19" s="3" customFormat="1" ht="13.5" customHeight="1">
      <c r="A84" s="400" t="str">
        <f>IF('[1]p29'!$A$346&lt;&gt;0,'[1]p29'!$A$346,"")</f>
        <v>Participação da Comissão de elaboração do PPC do Curso Estatística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5"/>
      <c r="R84" s="35">
        <f>IF('[1]p29'!$J$346&lt;&gt;0,'[1]p29'!$J$346,"")</f>
        <v>39650</v>
      </c>
      <c r="S84" s="35">
        <f>IF('[1]p29'!$K$346&lt;&gt;0,'[1]p29'!$K$346,"")</f>
      </c>
    </row>
    <row r="85" spans="1:19" s="10" customFormat="1" ht="12.75">
      <c r="A85" s="401"/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</row>
    <row r="86" spans="1:19" s="45" customFormat="1" ht="13.5" customHeight="1">
      <c r="A86" s="372" t="str">
        <f>T('[1]p30'!$C$13:$G$13)</f>
        <v>Rosana Marques da Silva</v>
      </c>
      <c r="B86" s="373"/>
      <c r="C86" s="373"/>
      <c r="D86" s="373"/>
      <c r="E86" s="373"/>
      <c r="F86" s="373"/>
      <c r="G86" s="373"/>
      <c r="H86" s="373"/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7"/>
    </row>
    <row r="87" spans="1:19" s="3" customFormat="1" ht="13.5" customHeight="1">
      <c r="A87" s="400" t="str">
        <f>IF('[1]p30'!$A$346&lt;&gt;0,'[1]p30'!$A$346,"")</f>
        <v>Comissão de elaboração de projeto de ensino, em conteúdos formativos</v>
      </c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5"/>
      <c r="R87" s="35">
        <f>IF('[1]p30'!$J$346&lt;&gt;0,'[1]p30'!$J$346,"")</f>
        <v>39771</v>
      </c>
      <c r="S87" s="35">
        <f>IF('[1]p30'!$K$346&lt;&gt;0,'[1]p30'!$K$346,"")</f>
        <v>39912</v>
      </c>
    </row>
    <row r="88" spans="1:19" s="10" customFormat="1" ht="12.75">
      <c r="A88" s="401"/>
      <c r="B88" s="401"/>
      <c r="C88" s="401"/>
      <c r="D88" s="401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</row>
    <row r="89" spans="1:19" s="45" customFormat="1" ht="13.5" customHeight="1">
      <c r="A89" s="372" t="str">
        <f>T('[1]p31'!$C$13:$G$13)</f>
        <v>Rosângela Silveira do Nascimento</v>
      </c>
      <c r="B89" s="373"/>
      <c r="C89" s="373"/>
      <c r="D89" s="373"/>
      <c r="E89" s="373"/>
      <c r="F89" s="373"/>
      <c r="G89" s="373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7"/>
    </row>
    <row r="90" spans="1:19" s="3" customFormat="1" ht="13.5" customHeight="1">
      <c r="A90" s="400" t="str">
        <f>IF('[1]p31'!$A$346&lt;&gt;0,'[1]p31'!$A$346,"")</f>
        <v>processos de dispensa de disciplina</v>
      </c>
      <c r="B90" s="374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5"/>
      <c r="R90" s="35">
        <f>IF('[1]p31'!$J$346&lt;&gt;0,'[1]p31'!$J$346,"")</f>
      </c>
      <c r="S90" s="35">
        <f>IF('[1]p31'!$K$346&lt;&gt;0,'[1]p31'!$K$346,"")</f>
      </c>
    </row>
    <row r="91" spans="1:19" s="10" customFormat="1" ht="12.75">
      <c r="A91" s="401"/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01"/>
      <c r="O91" s="401"/>
      <c r="P91" s="401"/>
      <c r="Q91" s="401"/>
      <c r="R91" s="401"/>
      <c r="S91" s="401"/>
    </row>
    <row r="92" spans="1:19" s="45" customFormat="1" ht="13.5" customHeight="1">
      <c r="A92" s="372" t="str">
        <f>T('[1]p32'!$C$13:$G$13)</f>
        <v>Sérgio Mota Alves</v>
      </c>
      <c r="B92" s="373"/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7"/>
    </row>
    <row r="93" spans="1:19" s="3" customFormat="1" ht="13.5" customHeight="1">
      <c r="A93" s="400" t="str">
        <f>IF('[1]p32'!$A$346&lt;&gt;0,'[1]p32'!$A$346,"")</f>
        <v>Assembléias Departamentais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5"/>
      <c r="R93" s="35">
        <f>IF('[1]p32'!$J$346&lt;&gt;0,'[1]p32'!$J$346,"")</f>
      </c>
      <c r="S93" s="35">
        <f>IF('[1]p32'!$K$346&lt;&gt;0,'[1]p32'!$K$346,"")</f>
      </c>
    </row>
    <row r="94" spans="1:19" s="10" customFormat="1" ht="12.75">
      <c r="A94" s="401"/>
      <c r="B94" s="401"/>
      <c r="C94" s="401"/>
      <c r="D94" s="401"/>
      <c r="E94" s="401"/>
      <c r="F94" s="401"/>
      <c r="G94" s="401"/>
      <c r="H94" s="401"/>
      <c r="I94" s="401"/>
      <c r="J94" s="401"/>
      <c r="K94" s="401"/>
      <c r="L94" s="401"/>
      <c r="M94" s="401"/>
      <c r="N94" s="401"/>
      <c r="O94" s="401"/>
      <c r="P94" s="401"/>
      <c r="Q94" s="401"/>
      <c r="R94" s="401"/>
      <c r="S94" s="401"/>
    </row>
    <row r="95" spans="1:19" s="45" customFormat="1" ht="13.5" customHeight="1">
      <c r="A95" s="372" t="str">
        <f>T('[1]p33'!$C$13:$G$13)</f>
        <v>Severino Horácio da Silva</v>
      </c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7"/>
    </row>
    <row r="96" spans="1:19" s="3" customFormat="1" ht="13.5" customHeight="1">
      <c r="A96" s="400" t="str">
        <f>IF('[1]p33'!$A$346&lt;&gt;0,'[1]p33'!$A$346,"")</f>
        <v>Ministrar disciplina no curso de verão</v>
      </c>
      <c r="B96" s="374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5"/>
      <c r="R96" s="35">
        <f>IF('[1]p33'!$J$346&lt;&gt;0,'[1]p33'!$J$346,"")</f>
        <v>39818</v>
      </c>
      <c r="S96" s="35">
        <f>IF('[1]p33'!$K$346&lt;&gt;0,'[1]p33'!$K$346,"")</f>
        <v>39842</v>
      </c>
    </row>
    <row r="97" spans="1:19" s="10" customFormat="1" ht="12.75">
      <c r="A97" s="401"/>
      <c r="B97" s="401"/>
      <c r="C97" s="401"/>
      <c r="D97" s="401"/>
      <c r="E97" s="401"/>
      <c r="F97" s="401"/>
      <c r="G97" s="401"/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</row>
    <row r="98" spans="1:19" s="45" customFormat="1" ht="13.5" customHeight="1">
      <c r="A98" s="372" t="str">
        <f>T('[1]p34'!$C$13:$G$13)</f>
        <v>Vandik Estevam Barbosa</v>
      </c>
      <c r="B98" s="373"/>
      <c r="C98" s="373"/>
      <c r="D98" s="373"/>
      <c r="E98" s="373"/>
      <c r="F98" s="373"/>
      <c r="G98" s="373"/>
      <c r="H98" s="373"/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7"/>
    </row>
    <row r="99" spans="1:19" s="3" customFormat="1" ht="13.5" customHeight="1">
      <c r="A99" s="400" t="str">
        <f>IF('[1]p34'!$A$346&lt;&gt;0,'[1]p34'!$A$346,"")</f>
        <v>PROCESSOS RELATADOS: 3 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5"/>
      <c r="R99" s="35">
        <f>IF('[1]p34'!$J$346&lt;&gt;0,'[1]p34'!$J$346,"")</f>
      </c>
      <c r="S99" s="35">
        <f>IF('[1]p34'!$K$346&lt;&gt;0,'[1]p34'!$K$346,"")</f>
      </c>
    </row>
    <row r="100" spans="1:19" s="3" customFormat="1" ht="13.5" customHeight="1">
      <c r="A100" s="400" t="str">
        <f>IF('[1]p34'!$A$348&lt;&gt;0,'[1]p34'!$A$348,"")</f>
        <v>Minicurso: Nivelamento para ingresso em curso de pós-graduação </v>
      </c>
      <c r="B100" s="374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5"/>
      <c r="R100" s="35">
        <f>IF('[1]p34'!$J$348&lt;&gt;0,'[1]p34'!$J$348,"")</f>
        <v>39818</v>
      </c>
      <c r="S100" s="35">
        <f>IF('[1]p34'!$K$348&lt;&gt;0,'[1]p34'!$K$348,"")</f>
        <v>39829</v>
      </c>
    </row>
    <row r="101" spans="1:19" s="3" customFormat="1" ht="13.5" customHeight="1">
      <c r="A101" s="400" t="str">
        <f>IF('[1]p34'!$A$349&lt;&gt;0,'[1]p34'!$A$349,"")</f>
        <v>Reunião da UAME</v>
      </c>
      <c r="B101" s="374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5"/>
      <c r="R101" s="35">
        <f>IF('[1]p34'!$J$349&lt;&gt;0,'[1]p34'!$J$349,"")</f>
      </c>
      <c r="S101" s="35">
        <f>IF('[1]p34'!$K$349&lt;&gt;0,'[1]p34'!$K$349,"")</f>
      </c>
    </row>
    <row r="102" spans="1:19" s="3" customFormat="1" ht="13.5" customHeight="1">
      <c r="A102" s="400" t="str">
        <f>IF('[1]p34'!$A$350&lt;&gt;0,'[1]p34'!$A$350,"")</f>
        <v>Aplicação das provas das etapas primeira e segunda do Vestibular 2009 da UFCG</v>
      </c>
      <c r="B102" s="374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5"/>
      <c r="R102" s="35">
        <f>IF('[1]p34'!$J$350&lt;&gt;0,'[1]p34'!$J$350,"")</f>
      </c>
      <c r="S102" s="35">
        <f>IF('[1]p34'!$K$350&lt;&gt;0,'[1]p34'!$K$350,"")</f>
        <v>39637</v>
      </c>
    </row>
    <row r="103" spans="1:19" s="3" customFormat="1" ht="13.5" customHeight="1">
      <c r="A103" s="400" t="str">
        <f>IF('[1]p34'!$A$351&lt;&gt;0,'[1]p34'!$A$351,"")</f>
        <v>Revisão da parte matemática da tese de Doutorado em Engenharia Elétrica de Alfranque </v>
      </c>
      <c r="B103" s="374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5"/>
      <c r="R103" s="35">
        <f>IF('[1]p34'!$J$351&lt;&gt;0,'[1]p34'!$J$351,"")</f>
      </c>
      <c r="S103" s="35">
        <f>IF('[1]p34'!$K$351&lt;&gt;0,'[1]p34'!$K$351,"")</f>
      </c>
    </row>
  </sheetData>
  <sheetProtection password="CEFE" sheet="1"/>
  <mergeCells count="103">
    <mergeCell ref="A4:S5"/>
    <mergeCell ref="A7:S7"/>
    <mergeCell ref="A9:S9"/>
    <mergeCell ref="A1:S1"/>
    <mergeCell ref="A2:S2"/>
    <mergeCell ref="A3:E3"/>
    <mergeCell ref="F3:Q3"/>
    <mergeCell ref="A6:Q6"/>
    <mergeCell ref="A8:Q8"/>
    <mergeCell ref="A13:S13"/>
    <mergeCell ref="A14:S14"/>
    <mergeCell ref="A12:Q12"/>
    <mergeCell ref="A10:S10"/>
    <mergeCell ref="A11:Q11"/>
    <mergeCell ref="A19:Q19"/>
    <mergeCell ref="A20:Q20"/>
    <mergeCell ref="A17:S17"/>
    <mergeCell ref="A15:Q15"/>
    <mergeCell ref="A16:Q16"/>
    <mergeCell ref="A18:S18"/>
    <mergeCell ref="A27:S27"/>
    <mergeCell ref="A28:S28"/>
    <mergeCell ref="A25:Q25"/>
    <mergeCell ref="A26:Q26"/>
    <mergeCell ref="A21:S21"/>
    <mergeCell ref="A22:S22"/>
    <mergeCell ref="A23:Q23"/>
    <mergeCell ref="A24:Q24"/>
    <mergeCell ref="A33:Q33"/>
    <mergeCell ref="A34:S34"/>
    <mergeCell ref="A29:Q29"/>
    <mergeCell ref="A30:Q30"/>
    <mergeCell ref="A31:Q31"/>
    <mergeCell ref="A32:Q32"/>
    <mergeCell ref="A42:Q42"/>
    <mergeCell ref="A39:S39"/>
    <mergeCell ref="A40:S40"/>
    <mergeCell ref="A41:Q41"/>
    <mergeCell ref="A38:Q38"/>
    <mergeCell ref="A35:S35"/>
    <mergeCell ref="A36:Q36"/>
    <mergeCell ref="A37:Q37"/>
    <mergeCell ref="A49:Q49"/>
    <mergeCell ref="A50:S50"/>
    <mergeCell ref="A45:Q45"/>
    <mergeCell ref="A46:Q46"/>
    <mergeCell ref="A43:S43"/>
    <mergeCell ref="A44:S44"/>
    <mergeCell ref="A48:S48"/>
    <mergeCell ref="A47:S47"/>
    <mergeCell ref="A57:Q57"/>
    <mergeCell ref="A53:Q53"/>
    <mergeCell ref="A54:Q54"/>
    <mergeCell ref="A55:Q55"/>
    <mergeCell ref="A56:Q56"/>
    <mergeCell ref="A51:S51"/>
    <mergeCell ref="A52:Q52"/>
    <mergeCell ref="A69:S69"/>
    <mergeCell ref="A66:S66"/>
    <mergeCell ref="A58:S58"/>
    <mergeCell ref="A59:S59"/>
    <mergeCell ref="A60:Q60"/>
    <mergeCell ref="A61:Q61"/>
    <mergeCell ref="A63:S63"/>
    <mergeCell ref="A64:Q64"/>
    <mergeCell ref="A62:S62"/>
    <mergeCell ref="A67:S67"/>
    <mergeCell ref="A76:S76"/>
    <mergeCell ref="A75:Q75"/>
    <mergeCell ref="A73:S73"/>
    <mergeCell ref="A74:S74"/>
    <mergeCell ref="A72:Q72"/>
    <mergeCell ref="A70:S70"/>
    <mergeCell ref="A71:Q71"/>
    <mergeCell ref="A68:Q68"/>
    <mergeCell ref="A81:Q81"/>
    <mergeCell ref="A82:Q82"/>
    <mergeCell ref="A77:S77"/>
    <mergeCell ref="A78:Q78"/>
    <mergeCell ref="A79:Q79"/>
    <mergeCell ref="A80:Q80"/>
    <mergeCell ref="A95:S95"/>
    <mergeCell ref="A89:S89"/>
    <mergeCell ref="A90:Q90"/>
    <mergeCell ref="A88:S88"/>
    <mergeCell ref="A91:S91"/>
    <mergeCell ref="A92:S92"/>
    <mergeCell ref="A93:Q93"/>
    <mergeCell ref="A83:S83"/>
    <mergeCell ref="A84:Q84"/>
    <mergeCell ref="A87:Q87"/>
    <mergeCell ref="A85:S85"/>
    <mergeCell ref="A86:S86"/>
    <mergeCell ref="A65:Q65"/>
    <mergeCell ref="A102:Q102"/>
    <mergeCell ref="A103:Q103"/>
    <mergeCell ref="A99:Q99"/>
    <mergeCell ref="A100:Q100"/>
    <mergeCell ref="A101:Q101"/>
    <mergeCell ref="A97:S97"/>
    <mergeCell ref="A98:S98"/>
    <mergeCell ref="A94:S94"/>
    <mergeCell ref="A96:Q9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66">
      <selection activeCell="E3" sqref="E3:P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7.140625" style="0" customWidth="1"/>
    <col min="5" max="5" width="16.1406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7.8515625" style="0" customWidth="1"/>
    <col min="14" max="15" width="5.00390625" style="0" customWidth="1"/>
    <col min="16" max="16" width="3.7109375" style="0" customWidth="1"/>
    <col min="17" max="17" width="2.00390625" style="0" customWidth="1"/>
    <col min="18" max="18" width="6.8515625" style="0" customWidth="1"/>
    <col min="19" max="19" width="7.42187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51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387" t="s">
        <v>81</v>
      </c>
      <c r="R3" s="388"/>
      <c r="S3" s="29" t="str">
        <f>'[1]p1'!$H$4</f>
        <v>2008.2</v>
      </c>
    </row>
    <row r="4" spans="1:19" s="1" customFormat="1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s="8" customFormat="1" ht="13.5" thickBot="1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13.5" thickBot="1">
      <c r="A6" s="405" t="s">
        <v>12</v>
      </c>
      <c r="B6" s="406"/>
      <c r="C6" s="406"/>
      <c r="D6" s="406"/>
      <c r="E6" s="407"/>
      <c r="F6" s="405" t="s">
        <v>24</v>
      </c>
      <c r="G6" s="406"/>
      <c r="H6" s="406"/>
      <c r="I6" s="406"/>
      <c r="J6" s="406"/>
      <c r="K6" s="406"/>
      <c r="L6" s="406"/>
      <c r="M6" s="407"/>
      <c r="N6" s="405" t="s">
        <v>17</v>
      </c>
      <c r="O6" s="406"/>
      <c r="P6" s="406"/>
      <c r="Q6" s="407"/>
      <c r="R6" s="33" t="s">
        <v>19</v>
      </c>
      <c r="S6" s="30" t="s">
        <v>25</v>
      </c>
    </row>
    <row r="7" spans="1:19" s="45" customFormat="1" ht="13.5" customHeight="1">
      <c r="A7" s="409"/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</row>
    <row r="8" spans="1:19" s="45" customFormat="1" ht="13.5" customHeight="1">
      <c r="A8" s="372" t="str">
        <f>T('[1]p1'!$C$13:$G$13)</f>
        <v>Alciônio Saldanha de Oliveira</v>
      </c>
      <c r="B8" s="373"/>
      <c r="C8" s="373"/>
      <c r="D8" s="373"/>
      <c r="E8" s="373"/>
      <c r="F8" s="377"/>
      <c r="G8" s="392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</row>
    <row r="9" spans="1:19" s="45" customFormat="1" ht="13.5" customHeight="1">
      <c r="A9" s="400" t="str">
        <f>IF('[1]p1'!$A$324&lt;&gt;0,'[1]p1'!$A$324,"")</f>
        <v>Graduação em Matemática</v>
      </c>
      <c r="B9" s="374"/>
      <c r="C9" s="374"/>
      <c r="D9" s="374"/>
      <c r="E9" s="375"/>
      <c r="F9" s="400" t="str">
        <f>IF('[1]p1'!$B$325&lt;&gt;0,'[1]p1'!$B$325,"")</f>
        <v>Participação em Colegiado de Curso como membro titular, exceto membro nato</v>
      </c>
      <c r="G9" s="374"/>
      <c r="H9" s="374"/>
      <c r="I9" s="374"/>
      <c r="J9" s="374"/>
      <c r="K9" s="374"/>
      <c r="L9" s="374"/>
      <c r="M9" s="375"/>
      <c r="N9" s="400" t="str">
        <f>IF('[1]p1'!$H$324&lt;&gt;0,'[1]p1'!$H$324,"")</f>
        <v>Port./UAME/007/2007</v>
      </c>
      <c r="O9" s="374"/>
      <c r="P9" s="374"/>
      <c r="Q9" s="375"/>
      <c r="R9" s="35">
        <f>IF('[1]p1'!$J$324&lt;&gt;0,'[1]p1'!$J$324,"")</f>
        <v>39198</v>
      </c>
      <c r="S9" s="35">
        <f>IF('[1]p1'!$K$324&lt;&gt;0,'[1]p1'!$K$324,"")</f>
      </c>
    </row>
    <row r="10" spans="1:19" s="45" customFormat="1" ht="13.5" customHeight="1">
      <c r="A10" s="400" t="str">
        <f>IF('[1]p1'!$A$328&lt;&gt;0,'[1]p1'!$A$328,"")</f>
        <v>Graduação em Engenharia Química</v>
      </c>
      <c r="B10" s="374"/>
      <c r="C10" s="374"/>
      <c r="D10" s="374"/>
      <c r="E10" s="375"/>
      <c r="F10" s="400" t="str">
        <f>IF('[1]p1'!$B$329&lt;&gt;0,'[1]p1'!$B$329,"")</f>
        <v>Participação em Colegiado de Curso como membro suplente</v>
      </c>
      <c r="G10" s="374"/>
      <c r="H10" s="374"/>
      <c r="I10" s="374"/>
      <c r="J10" s="374"/>
      <c r="K10" s="374"/>
      <c r="L10" s="374"/>
      <c r="M10" s="375"/>
      <c r="N10" s="400" t="str">
        <f>IF('[1]p1'!$H$328&lt;&gt;0,'[1]p1'!$H$328,"")</f>
        <v>Port./UAME/008/2007</v>
      </c>
      <c r="O10" s="374"/>
      <c r="P10" s="374"/>
      <c r="Q10" s="375"/>
      <c r="R10" s="35">
        <f>IF('[1]p1'!$J$328&lt;&gt;0,'[1]p1'!$J$328,"")</f>
        <v>39198</v>
      </c>
      <c r="S10" s="35">
        <f>IF('[1]p1'!$K$328&lt;&gt;0,'[1]p1'!$K$328,"")</f>
      </c>
    </row>
    <row r="11" spans="1:19" s="3" customFormat="1" ht="13.5" customHeight="1">
      <c r="A11" s="408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</row>
    <row r="12" spans="1:19" s="45" customFormat="1" ht="13.5" customHeight="1">
      <c r="A12" s="372" t="str">
        <f>T('[1]p3'!$C$13:$G$13)</f>
        <v>Amauri Araújo Cruz</v>
      </c>
      <c r="B12" s="373"/>
      <c r="C12" s="373"/>
      <c r="D12" s="373"/>
      <c r="E12" s="373"/>
      <c r="F12" s="377"/>
      <c r="G12" s="392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</row>
    <row r="13" spans="1:19" s="45" customFormat="1" ht="13.5" customHeight="1">
      <c r="A13" s="400" t="str">
        <f>IF('[1]p3'!$A$324&lt;&gt;0,'[1]p3'!$A$324,"")</f>
        <v>Graduação em Engenharia Civil</v>
      </c>
      <c r="B13" s="374"/>
      <c r="C13" s="374"/>
      <c r="D13" s="374"/>
      <c r="E13" s="375"/>
      <c r="F13" s="400" t="str">
        <f>IF('[1]p3'!$B$325&lt;&gt;0,'[1]p3'!$B$325,"")</f>
        <v>Participação em Colegiado de Curso como membro titular, exceto membro nato</v>
      </c>
      <c r="G13" s="374"/>
      <c r="H13" s="374"/>
      <c r="I13" s="374"/>
      <c r="J13" s="374"/>
      <c r="K13" s="374"/>
      <c r="L13" s="374"/>
      <c r="M13" s="375"/>
      <c r="N13" s="400" t="str">
        <f>IF('[1]p3'!$H$324&lt;&gt;0,'[1]p3'!$H$324,"")</f>
        <v>Port./UAME/009/2007</v>
      </c>
      <c r="O13" s="374"/>
      <c r="P13" s="374"/>
      <c r="Q13" s="375"/>
      <c r="R13" s="35">
        <f>IF('[1]p3'!$J$324&lt;&gt;0,'[1]p3'!$J$324,"")</f>
        <v>39699</v>
      </c>
      <c r="S13" s="35">
        <f>IF('[1]p3'!$K$324&lt;&gt;0,'[1]p3'!$K$324,"")</f>
        <v>39871</v>
      </c>
    </row>
    <row r="14" spans="1:19" s="45" customFormat="1" ht="13.5" customHeight="1">
      <c r="A14" s="400" t="str">
        <f>IF('[1]p3'!$A$328&lt;&gt;0,'[1]p3'!$A$328,"")</f>
        <v>Graduação em Engenharia Agrícola</v>
      </c>
      <c r="B14" s="374"/>
      <c r="C14" s="374"/>
      <c r="D14" s="374"/>
      <c r="E14" s="375"/>
      <c r="F14" s="400" t="str">
        <f>IF('[1]p3'!$B$329&lt;&gt;0,'[1]p3'!$B$329,"")</f>
        <v>Participação em Colegiado de Curso como membro suplente</v>
      </c>
      <c r="G14" s="374"/>
      <c r="H14" s="374"/>
      <c r="I14" s="374"/>
      <c r="J14" s="374"/>
      <c r="K14" s="374"/>
      <c r="L14" s="374"/>
      <c r="M14" s="375"/>
      <c r="N14" s="400" t="str">
        <f>IF('[1]p3'!$H$328&lt;&gt;0,'[1]p3'!$H$328,"")</f>
        <v>Port./UAME/010/2007</v>
      </c>
      <c r="O14" s="374"/>
      <c r="P14" s="374"/>
      <c r="Q14" s="375"/>
      <c r="R14" s="35">
        <f>IF('[1]p3'!$J$328&lt;&gt;0,'[1]p3'!$J$328,"")</f>
        <v>39699</v>
      </c>
      <c r="S14" s="35">
        <f>IF('[1]p3'!$K$328&lt;&gt;0,'[1]p3'!$K$328,"")</f>
        <v>39871</v>
      </c>
    </row>
    <row r="15" spans="1:19" s="3" customFormat="1" ht="13.5" customHeight="1">
      <c r="A15" s="40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</row>
    <row r="16" spans="1:19" s="45" customFormat="1" ht="13.5" customHeight="1">
      <c r="A16" s="372" t="str">
        <f>T('[1]p6'!$C$13:$G$13)</f>
        <v>Antônio Pereira Brandão Júnior</v>
      </c>
      <c r="B16" s="373"/>
      <c r="C16" s="373"/>
      <c r="D16" s="373"/>
      <c r="E16" s="373"/>
      <c r="F16" s="377"/>
      <c r="G16" s="392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</row>
    <row r="17" spans="1:19" s="45" customFormat="1" ht="13.5" customHeight="1">
      <c r="A17" s="400" t="str">
        <f>IF('[1]p6'!$A$324&lt;&gt;0,'[1]p6'!$A$324,"")</f>
        <v>Graduação em Engenharia Agrícola</v>
      </c>
      <c r="B17" s="374"/>
      <c r="C17" s="374"/>
      <c r="D17" s="374"/>
      <c r="E17" s="375"/>
      <c r="F17" s="400" t="str">
        <f>IF('[1]p6'!$B$325&lt;&gt;0,'[1]p6'!$B$325,"")</f>
        <v>Participação em Colegiado de Curso como membro titular, exceto membro nato</v>
      </c>
      <c r="G17" s="374"/>
      <c r="H17" s="374"/>
      <c r="I17" s="374"/>
      <c r="J17" s="374"/>
      <c r="K17" s="374"/>
      <c r="L17" s="374"/>
      <c r="M17" s="375"/>
      <c r="N17" s="400" t="str">
        <f>IF('[1]p6'!$H$324&lt;&gt;0,'[1]p6'!$H$324,"")</f>
        <v>Port./UAME/10/2007</v>
      </c>
      <c r="O17" s="374"/>
      <c r="P17" s="374"/>
      <c r="Q17" s="375"/>
      <c r="R17" s="35">
        <f>IF('[1]p6'!$J$324&lt;&gt;0,'[1]p6'!$J$324,"")</f>
        <v>39191</v>
      </c>
      <c r="S17" s="35">
        <f>IF('[1]p6'!$K$324&lt;&gt;0,'[1]p6'!$K$324,"")</f>
      </c>
    </row>
    <row r="18" spans="1:19" s="45" customFormat="1" ht="13.5" customHeight="1">
      <c r="A18" s="400" t="str">
        <f>IF('[1]p6'!$A$328&lt;&gt;0,'[1]p6'!$A$328,"")</f>
        <v>Pós-graduação em Matemática</v>
      </c>
      <c r="B18" s="374"/>
      <c r="C18" s="374"/>
      <c r="D18" s="374"/>
      <c r="E18" s="375"/>
      <c r="F18" s="400" t="str">
        <f>IF('[1]p6'!$B$329&lt;&gt;0,'[1]p6'!$B$329,"")</f>
        <v>Participação em Colegiado de Curso como membro titular, exceto membro nato</v>
      </c>
      <c r="G18" s="374"/>
      <c r="H18" s="374"/>
      <c r="I18" s="374"/>
      <c r="J18" s="374"/>
      <c r="K18" s="374"/>
      <c r="L18" s="374"/>
      <c r="M18" s="375"/>
      <c r="N18" s="400" t="str">
        <f>IF('[1]p6'!$H$328&lt;&gt;0,'[1]p6'!$H$328,"")</f>
        <v> Port./UAME/01/2007</v>
      </c>
      <c r="O18" s="374"/>
      <c r="P18" s="374"/>
      <c r="Q18" s="375"/>
      <c r="R18" s="35">
        <f>IF('[1]p6'!$J$328&lt;&gt;0,'[1]p6'!$J$328,"")</f>
        <v>39120</v>
      </c>
      <c r="S18" s="35">
        <f>IF('[1]p6'!$K$328&lt;&gt;0,'[1]p6'!$K$328,"")</f>
      </c>
    </row>
    <row r="19" spans="1:19" s="3" customFormat="1" ht="13.5" customHeight="1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</row>
    <row r="20" spans="1:19" s="45" customFormat="1" ht="13.5" customHeight="1">
      <c r="A20" s="372" t="str">
        <f>T('[1]p7'!$C$13:$G$13)</f>
        <v>Aparecido Jesuino de Souza</v>
      </c>
      <c r="B20" s="373"/>
      <c r="C20" s="373"/>
      <c r="D20" s="373"/>
      <c r="E20" s="373"/>
      <c r="F20" s="377"/>
      <c r="G20" s="392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</row>
    <row r="21" spans="1:19" s="45" customFormat="1" ht="13.5" customHeight="1">
      <c r="A21" s="400" t="str">
        <f>IF('[1]p7'!$A$324&lt;&gt;0,'[1]p7'!$A$324,"")</f>
        <v>Pós-Graduação em Matemática</v>
      </c>
      <c r="B21" s="374"/>
      <c r="C21" s="374"/>
      <c r="D21" s="374"/>
      <c r="E21" s="375"/>
      <c r="F21" s="400" t="str">
        <f>IF('[1]p7'!$B$325&lt;&gt;0,'[1]p7'!$B$325,"")</f>
        <v>Participação em Colegiado de Curso como membro titular, exceto membro nato</v>
      </c>
      <c r="G21" s="374"/>
      <c r="H21" s="374"/>
      <c r="I21" s="374"/>
      <c r="J21" s="374"/>
      <c r="K21" s="374"/>
      <c r="L21" s="374"/>
      <c r="M21" s="375"/>
      <c r="N21" s="400" t="str">
        <f>IF('[1]p7'!$H$324&lt;&gt;0,'[1]p7'!$H$324,"")</f>
        <v>Port./UAME/35/2007</v>
      </c>
      <c r="O21" s="374"/>
      <c r="P21" s="374"/>
      <c r="Q21" s="375"/>
      <c r="R21" s="35">
        <f>IF('[1]p7'!$J$324&lt;&gt;0,'[1]p7'!$J$324,"")</f>
        <v>39405</v>
      </c>
      <c r="S21" s="35">
        <f>IF('[1]p7'!$K$324&lt;&gt;0,'[1]p7'!$K$324,"")</f>
      </c>
    </row>
    <row r="22" spans="1:19" s="3" customFormat="1" ht="13.5" customHeight="1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</row>
    <row r="23" spans="1:19" s="45" customFormat="1" ht="13.5" customHeight="1">
      <c r="A23" s="372" t="str">
        <f>T('[1]p10'!$C$13:$G$13)</f>
        <v>Daniel Cordeiro de Morais Filho</v>
      </c>
      <c r="B23" s="373"/>
      <c r="C23" s="373"/>
      <c r="D23" s="373"/>
      <c r="E23" s="373"/>
      <c r="F23" s="377"/>
      <c r="G23" s="392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</row>
    <row r="24" spans="1:19" s="45" customFormat="1" ht="13.5" customHeight="1">
      <c r="A24" s="400" t="str">
        <f>IF('[1]p10'!$A$324&lt;&gt;0,'[1]p10'!$A$324,"")</f>
        <v>Graduação em Matemática </v>
      </c>
      <c r="B24" s="374"/>
      <c r="C24" s="374"/>
      <c r="D24" s="374"/>
      <c r="E24" s="375"/>
      <c r="F24" s="400" t="str">
        <f>IF('[1]p10'!$B$325&lt;&gt;0,'[1]p10'!$B$325,"")</f>
        <v>Participação em Colegiado de Curso como membro titular, exceto membro nato</v>
      </c>
      <c r="G24" s="374"/>
      <c r="H24" s="374"/>
      <c r="I24" s="374"/>
      <c r="J24" s="374"/>
      <c r="K24" s="374"/>
      <c r="L24" s="374"/>
      <c r="M24" s="375"/>
      <c r="N24" s="400" t="str">
        <f>IF('[1]p10'!$H$324&lt;&gt;0,'[1]p10'!$H$324,"")</f>
        <v>Port./UAME/023/2007</v>
      </c>
      <c r="O24" s="374"/>
      <c r="P24" s="374"/>
      <c r="Q24" s="375"/>
      <c r="R24" s="35">
        <f>IF('[1]p10'!$J$324&lt;&gt;0,'[1]p10'!$J$324,"")</f>
        <v>39198</v>
      </c>
      <c r="S24" s="35">
        <f>IF('[1]p10'!$K$324&lt;&gt;0,'[1]p10'!$K$324,"")</f>
      </c>
    </row>
    <row r="25" spans="1:19" s="45" customFormat="1" ht="13.5" customHeight="1">
      <c r="A25" s="400" t="str">
        <f>IF('[1]p10'!$A$328&lt;&gt;0,'[1]p10'!$A$328,"")</f>
        <v>Pós-Graduação em Matemática</v>
      </c>
      <c r="B25" s="374"/>
      <c r="C25" s="374"/>
      <c r="D25" s="374"/>
      <c r="E25" s="375"/>
      <c r="F25" s="400" t="str">
        <f>IF('[1]p10'!$B$329&lt;&gt;0,'[1]p10'!$B$329,"")</f>
        <v>Participação em conselhos superiores como suplente</v>
      </c>
      <c r="G25" s="374"/>
      <c r="H25" s="374"/>
      <c r="I25" s="374"/>
      <c r="J25" s="374"/>
      <c r="K25" s="374"/>
      <c r="L25" s="374"/>
      <c r="M25" s="375"/>
      <c r="N25" s="400" t="str">
        <f>IF('[1]p10'!$H$328&lt;&gt;0,'[1]p10'!$H$328,"")</f>
        <v>Port./UMAE/026/2007</v>
      </c>
      <c r="O25" s="374"/>
      <c r="P25" s="374"/>
      <c r="Q25" s="375"/>
      <c r="R25" s="35">
        <f>IF('[1]p10'!$J$328&lt;&gt;0,'[1]p10'!$J$328,"")</f>
        <v>39209</v>
      </c>
      <c r="S25" s="35">
        <f>IF('[1]p10'!$K$328&lt;&gt;0,'[1]p10'!$K$328,"")</f>
      </c>
    </row>
    <row r="26" spans="1:19" s="3" customFormat="1" ht="13.5" customHeight="1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</row>
    <row r="27" spans="1:19" s="45" customFormat="1" ht="13.5" customHeight="1">
      <c r="A27" s="372" t="str">
        <f>T('[1]p12'!$C$13:$G$13)</f>
        <v>Florence Ayres Campello de Oliveira</v>
      </c>
      <c r="B27" s="373"/>
      <c r="C27" s="373"/>
      <c r="D27" s="373"/>
      <c r="E27" s="373"/>
      <c r="F27" s="377"/>
      <c r="G27" s="392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</row>
    <row r="28" spans="1:19" s="45" customFormat="1" ht="13.5" customHeight="1">
      <c r="A28" s="400" t="str">
        <f>IF('[1]p12'!$A$324&lt;&gt;0,'[1]p12'!$A$324,"")</f>
        <v>Graduação em Engenharia Química</v>
      </c>
      <c r="B28" s="374"/>
      <c r="C28" s="374"/>
      <c r="D28" s="374"/>
      <c r="E28" s="375"/>
      <c r="F28" s="400" t="str">
        <f>IF('[1]p12'!$B$325&lt;&gt;0,'[1]p12'!$B$325,"")</f>
        <v>Participação em Colegiado de Curso como membro titular, exceto membro nato</v>
      </c>
      <c r="G28" s="374"/>
      <c r="H28" s="374"/>
      <c r="I28" s="374"/>
      <c r="J28" s="374"/>
      <c r="K28" s="374"/>
      <c r="L28" s="374"/>
      <c r="M28" s="375"/>
      <c r="N28" s="400" t="str">
        <f>IF('[1]p12'!$H$324&lt;&gt;0,'[1]p12'!$H$324,"")</f>
        <v>Port./UAME/008/2007</v>
      </c>
      <c r="O28" s="374"/>
      <c r="P28" s="374"/>
      <c r="Q28" s="375"/>
      <c r="R28" s="35">
        <f>IF('[1]p12'!$J$324&lt;&gt;0,'[1]p12'!$J$324,"")</f>
        <v>39198</v>
      </c>
      <c r="S28" s="35">
        <f>IF('[1]p12'!$K$324&lt;&gt;0,'[1]p12'!$K$324,"")</f>
      </c>
    </row>
    <row r="29" spans="1:19" s="45" customFormat="1" ht="13.5" customHeight="1">
      <c r="A29" s="400" t="str">
        <f>IF('[1]p12'!$A$328&lt;&gt;0,'[1]p12'!$A$328,"")</f>
        <v>Graduação em Desenho Industrial</v>
      </c>
      <c r="B29" s="374"/>
      <c r="C29" s="374"/>
      <c r="D29" s="374"/>
      <c r="E29" s="375"/>
      <c r="F29" s="400" t="str">
        <f>IF('[1]p12'!$B$329&lt;&gt;0,'[1]p12'!$B$329,"")</f>
        <v>Participação em Colegiado de Curso como membro suplente</v>
      </c>
      <c r="G29" s="374"/>
      <c r="H29" s="374"/>
      <c r="I29" s="374"/>
      <c r="J29" s="374"/>
      <c r="K29" s="374"/>
      <c r="L29" s="374"/>
      <c r="M29" s="375"/>
      <c r="N29" s="400" t="str">
        <f>IF('[1]p12'!$H$328&lt;&gt;0,'[1]p12'!$H$328,"")</f>
        <v>Port./UAME/012/2007</v>
      </c>
      <c r="O29" s="374"/>
      <c r="P29" s="374"/>
      <c r="Q29" s="375"/>
      <c r="R29" s="35">
        <f>IF('[1]p12'!$J$328&lt;&gt;0,'[1]p12'!$J$328,"")</f>
        <v>39198</v>
      </c>
      <c r="S29" s="35">
        <f>IF('[1]p12'!$K$328&lt;&gt;0,'[1]p12'!$K$328,"")</f>
      </c>
    </row>
    <row r="30" spans="1:19" s="3" customFormat="1" ht="13.5" customHeight="1">
      <c r="A30" s="408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</row>
    <row r="31" spans="1:19" s="45" customFormat="1" ht="13.5" customHeight="1">
      <c r="A31" s="372" t="str">
        <f>T('[1]p13'!$C$13:$G$13)</f>
        <v>Francisco Antônio Morais de Souza</v>
      </c>
      <c r="B31" s="373"/>
      <c r="C31" s="373"/>
      <c r="D31" s="373"/>
      <c r="E31" s="373"/>
      <c r="F31" s="377"/>
      <c r="G31" s="392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</row>
    <row r="32" spans="1:19" s="45" customFormat="1" ht="13.5" customHeight="1">
      <c r="A32" s="400" t="str">
        <f>IF('[1]p13'!$A$324&lt;&gt;0,'[1]p13'!$A$324,"")</f>
        <v>Graduação em Engenharia de Materiais</v>
      </c>
      <c r="B32" s="374"/>
      <c r="C32" s="374"/>
      <c r="D32" s="374"/>
      <c r="E32" s="375"/>
      <c r="F32" s="400" t="str">
        <f>IF('[1]p13'!$B$325&lt;&gt;0,'[1]p13'!$B$325,"")</f>
        <v>Participação em conselhos superiores como membro titular, exceto membro nato</v>
      </c>
      <c r="G32" s="374"/>
      <c r="H32" s="374"/>
      <c r="I32" s="374"/>
      <c r="J32" s="374"/>
      <c r="K32" s="374"/>
      <c r="L32" s="374"/>
      <c r="M32" s="375"/>
      <c r="N32" s="400" t="str">
        <f>IF('[1]p13'!$H$324&lt;&gt;0,'[1]p13'!$H$324,"")</f>
        <v>Port./DCCT/024/2006</v>
      </c>
      <c r="O32" s="374"/>
      <c r="P32" s="374"/>
      <c r="Q32" s="375"/>
      <c r="R32" s="35">
        <f>IF('[1]p13'!$J$324&lt;&gt;0,'[1]p13'!$J$324,"")</f>
        <v>38803</v>
      </c>
      <c r="S32" s="35">
        <f>IF('[1]p13'!$K$324&lt;&gt;0,'[1]p13'!$K$324,"")</f>
      </c>
    </row>
    <row r="33" spans="1:19" s="3" customFormat="1" ht="13.5" customHeight="1">
      <c r="A33" s="408"/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</row>
    <row r="34" spans="1:19" s="45" customFormat="1" ht="13.5" customHeight="1">
      <c r="A34" s="372" t="str">
        <f>T('[1]p14'!$C$13:$G$13)</f>
        <v>Francisco Júlio Sobreira de A. Corrêa</v>
      </c>
      <c r="B34" s="373"/>
      <c r="C34" s="373"/>
      <c r="D34" s="373"/>
      <c r="E34" s="373"/>
      <c r="F34" s="377"/>
      <c r="G34" s="392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</row>
    <row r="35" spans="1:19" s="45" customFormat="1" ht="13.5" customHeight="1">
      <c r="A35" s="400" t="str">
        <f>IF('[1]p14'!$A$324&lt;&gt;0,'[1]p14'!$A$324,"")</f>
        <v>Pós-Graduação em Matemática</v>
      </c>
      <c r="B35" s="374"/>
      <c r="C35" s="374"/>
      <c r="D35" s="374"/>
      <c r="E35" s="375"/>
      <c r="F35" s="400" t="str">
        <f>IF('[1]p14'!$B$325&lt;&gt;0,'[1]p14'!$B$325,"")</f>
        <v>Participação em Colegiado de Curso como membro titular, exceto membro nato</v>
      </c>
      <c r="G35" s="374"/>
      <c r="H35" s="374"/>
      <c r="I35" s="374"/>
      <c r="J35" s="374"/>
      <c r="K35" s="374"/>
      <c r="L35" s="374"/>
      <c r="M35" s="375"/>
      <c r="N35" s="400">
        <f>IF('[1]p14'!$H$324&lt;&gt;0,'[1]p14'!$H$324,"")</f>
      </c>
      <c r="O35" s="374"/>
      <c r="P35" s="374"/>
      <c r="Q35" s="375"/>
      <c r="R35" s="35">
        <f>IF('[1]p14'!$J$324&lt;&gt;0,'[1]p14'!$J$324,"")</f>
        <v>39448</v>
      </c>
      <c r="S35" s="35">
        <f>IF('[1]p14'!$K$324&lt;&gt;0,'[1]p14'!$K$324,"")</f>
      </c>
    </row>
    <row r="36" spans="1:19" s="3" customFormat="1" ht="13.5" customHeight="1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</row>
    <row r="37" spans="1:19" s="45" customFormat="1" ht="13.5" customHeight="1">
      <c r="A37" s="372" t="str">
        <f>T('[1]p15'!$C$13:$G$13)</f>
        <v>Gilberto da Silva Matos</v>
      </c>
      <c r="B37" s="373"/>
      <c r="C37" s="373"/>
      <c r="D37" s="373"/>
      <c r="E37" s="373"/>
      <c r="F37" s="377"/>
      <c r="G37" s="392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</row>
    <row r="38" spans="1:19" s="45" customFormat="1" ht="13.5" customHeight="1">
      <c r="A38" s="400" t="str">
        <f>IF('[1]p15'!$A$324&lt;&gt;0,'[1]p15'!$A$324,"")</f>
        <v>Membro titular do colegiado do curso da graduação da ciência da computação</v>
      </c>
      <c r="B38" s="374"/>
      <c r="C38" s="374"/>
      <c r="D38" s="374"/>
      <c r="E38" s="375"/>
      <c r="F38" s="400" t="str">
        <f>IF('[1]p15'!$B$325&lt;&gt;0,'[1]p15'!$B$325,"")</f>
        <v>Participação em Colegiado de Curso como membro titular, exceto membro nato</v>
      </c>
      <c r="G38" s="374"/>
      <c r="H38" s="374"/>
      <c r="I38" s="374"/>
      <c r="J38" s="374"/>
      <c r="K38" s="374"/>
      <c r="L38" s="374"/>
      <c r="M38" s="375"/>
      <c r="N38" s="400" t="str">
        <f>IF('[1]p15'!$H$324&lt;&gt;0,'[1]p15'!$H$324,"")</f>
        <v>Port. 012/2008/UAME/CCT/UFCG</v>
      </c>
      <c r="O38" s="374"/>
      <c r="P38" s="374"/>
      <c r="Q38" s="375"/>
      <c r="R38" s="35">
        <f>IF('[1]p15'!$J$324&lt;&gt;0,'[1]p15'!$J$324,"")</f>
        <v>39567</v>
      </c>
      <c r="S38" s="35">
        <f>IF('[1]p15'!$K$324&lt;&gt;0,'[1]p15'!$K$324,"")</f>
        <v>39932</v>
      </c>
    </row>
    <row r="39" spans="1:19" s="3" customFormat="1" ht="13.5" customHeight="1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</row>
    <row r="40" spans="1:19" s="45" customFormat="1" ht="13.5" customHeight="1">
      <c r="A40" s="372" t="str">
        <f>T('[1]p17'!$C$13:$G$13)</f>
        <v>Izabel Maria Barbosa de Albuquerque</v>
      </c>
      <c r="B40" s="373"/>
      <c r="C40" s="373"/>
      <c r="D40" s="373"/>
      <c r="E40" s="373"/>
      <c r="F40" s="377"/>
      <c r="G40" s="392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</row>
    <row r="41" spans="1:19" s="45" customFormat="1" ht="13.5" customHeight="1">
      <c r="A41" s="400" t="str">
        <f>IF('[1]p17'!$A$324&lt;&gt;0,'[1]p17'!$A$324,"")</f>
        <v>Graduação em Economia</v>
      </c>
      <c r="B41" s="374"/>
      <c r="C41" s="374"/>
      <c r="D41" s="374"/>
      <c r="E41" s="375"/>
      <c r="F41" s="400" t="str">
        <f>IF('[1]p17'!$B$325&lt;&gt;0,'[1]p17'!$B$325,"")</f>
        <v>Participação em Colegiado de Curso como membro titular, exceto membro nato</v>
      </c>
      <c r="G41" s="374"/>
      <c r="H41" s="374"/>
      <c r="I41" s="374"/>
      <c r="J41" s="374"/>
      <c r="K41" s="374"/>
      <c r="L41" s="374"/>
      <c r="M41" s="375"/>
      <c r="N41" s="400" t="str">
        <f>IF('[1]p17'!$H$324&lt;&gt;0,'[1]p17'!$H$324,"")</f>
        <v>Port./UAME/013/2007</v>
      </c>
      <c r="O41" s="374"/>
      <c r="P41" s="374"/>
      <c r="Q41" s="375"/>
      <c r="R41" s="35">
        <f>IF('[1]p17'!$J$324&lt;&gt;0,'[1]p17'!$J$324,"")</f>
        <v>39198</v>
      </c>
      <c r="S41" s="35">
        <f>IF('[1]p17'!$K$324&lt;&gt;0,'[1]p17'!$K$324,"")</f>
      </c>
    </row>
    <row r="42" spans="1:19" s="45" customFormat="1" ht="13.5" customHeight="1">
      <c r="A42" s="400" t="str">
        <f>IF('[1]p17'!$A$328&lt;&gt;0,'[1]p17'!$A$328,"")</f>
        <v>Graduação em Administração</v>
      </c>
      <c r="B42" s="374"/>
      <c r="C42" s="374"/>
      <c r="D42" s="374"/>
      <c r="E42" s="375"/>
      <c r="F42" s="400" t="str">
        <f>IF('[1]p17'!$B$329&lt;&gt;0,'[1]p17'!$B$329,"")</f>
        <v>Participação em Colegiado de Curso como membro suplente</v>
      </c>
      <c r="G42" s="374"/>
      <c r="H42" s="374"/>
      <c r="I42" s="374"/>
      <c r="J42" s="374"/>
      <c r="K42" s="374"/>
      <c r="L42" s="374"/>
      <c r="M42" s="375"/>
      <c r="N42" s="400" t="str">
        <f>IF('[1]p17'!$H$328&lt;&gt;0,'[1]p17'!$H$328,"")</f>
        <v>Port./UAME/019/2007</v>
      </c>
      <c r="O42" s="374"/>
      <c r="P42" s="374"/>
      <c r="Q42" s="375"/>
      <c r="R42" s="35">
        <f>IF('[1]p17'!$J$328&lt;&gt;0,'[1]p17'!$J$328,"")</f>
        <v>39198</v>
      </c>
      <c r="S42" s="35">
        <f>IF('[1]p17'!$K$328&lt;&gt;0,'[1]p17'!$K$328,"")</f>
      </c>
    </row>
    <row r="43" spans="1:19" s="3" customFormat="1" ht="13.5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</row>
    <row r="44" spans="1:19" s="45" customFormat="1" ht="13.5" customHeight="1">
      <c r="A44" s="372" t="str">
        <f>T('[1]p18'!$C$13:$G$13)</f>
        <v>Jaime Alves Barbosa Sobrinho</v>
      </c>
      <c r="B44" s="373"/>
      <c r="C44" s="373"/>
      <c r="D44" s="373"/>
      <c r="E44" s="373"/>
      <c r="F44" s="377"/>
      <c r="G44" s="392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</row>
    <row r="45" spans="1:19" s="45" customFormat="1" ht="13.5" customHeight="1">
      <c r="A45" s="400" t="str">
        <f>IF('[1]p18'!$A$324&lt;&gt;0,'[1]p18'!$A$324,"")</f>
        <v>Representante do CCT na Câmara de Gestão Administrativa-Financeira</v>
      </c>
      <c r="B45" s="374"/>
      <c r="C45" s="374"/>
      <c r="D45" s="374"/>
      <c r="E45" s="375"/>
      <c r="F45" s="400" t="str">
        <f>IF('[1]p18'!$B$325&lt;&gt;0,'[1]p18'!$B$325,"")</f>
        <v>Participação em conselhos superiores como membro titular, exceto membro nato</v>
      </c>
      <c r="G45" s="374"/>
      <c r="H45" s="374"/>
      <c r="I45" s="374"/>
      <c r="J45" s="374"/>
      <c r="K45" s="374"/>
      <c r="L45" s="374"/>
      <c r="M45" s="375"/>
      <c r="N45" s="400" t="str">
        <f>IF('[1]p18'!$H$324&lt;&gt;0,'[1]p18'!$H$324,"")</f>
        <v>DCCT/N. 067/2008</v>
      </c>
      <c r="O45" s="374"/>
      <c r="P45" s="374"/>
      <c r="Q45" s="375"/>
      <c r="R45" s="35">
        <f>IF('[1]p18'!$J$324&lt;&gt;0,'[1]p18'!$J$324,"")</f>
        <v>39612</v>
      </c>
      <c r="S45" s="35">
        <f>IF('[1]p18'!$K$324&lt;&gt;0,'[1]p18'!$K$324,"")</f>
        <v>40341</v>
      </c>
    </row>
    <row r="46" spans="1:19" s="45" customFormat="1" ht="13.5" customHeight="1">
      <c r="A46" s="400" t="str">
        <f>IF('[1]p18'!$A$328&lt;&gt;0,'[1]p18'!$A$328,"")</f>
        <v>Representante da CSGAF no Colegiado Pleno do CONSUNI</v>
      </c>
      <c r="B46" s="374"/>
      <c r="C46" s="374"/>
      <c r="D46" s="374"/>
      <c r="E46" s="375"/>
      <c r="F46" s="400" t="str">
        <f>IF('[1]p18'!$B$329&lt;&gt;0,'[1]p18'!$B$329,"")</f>
        <v>Participação em conselhos superiores como suplente</v>
      </c>
      <c r="G46" s="374"/>
      <c r="H46" s="374"/>
      <c r="I46" s="374"/>
      <c r="J46" s="374"/>
      <c r="K46" s="374"/>
      <c r="L46" s="374"/>
      <c r="M46" s="375"/>
      <c r="N46" s="400">
        <f>IF('[1]p18'!$H$328&lt;&gt;0,'[1]p18'!$H$328,"")</f>
      </c>
      <c r="O46" s="374"/>
      <c r="P46" s="374"/>
      <c r="Q46" s="375"/>
      <c r="R46" s="35">
        <f>IF('[1]p18'!$J$328&lt;&gt;0,'[1]p18'!$J$328,"")</f>
        <v>38838</v>
      </c>
      <c r="S46" s="35">
        <f>IF('[1]p18'!$K$328&lt;&gt;0,'[1]p18'!$K$328,"")</f>
        <v>40341</v>
      </c>
    </row>
    <row r="47" spans="1:19" s="3" customFormat="1" ht="13.5" customHeight="1">
      <c r="A47" s="408"/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</row>
    <row r="48" spans="1:19" s="45" customFormat="1" ht="13.5" customHeight="1">
      <c r="A48" s="372" t="str">
        <f>T('[1]p19'!$C$13:$G$13)</f>
        <v>Jesualdo Gomes das Chagas</v>
      </c>
      <c r="B48" s="373"/>
      <c r="C48" s="373"/>
      <c r="D48" s="373"/>
      <c r="E48" s="373"/>
      <c r="F48" s="377"/>
      <c r="G48" s="392"/>
      <c r="H48" s="378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</row>
    <row r="49" spans="1:19" s="45" customFormat="1" ht="13.5" customHeight="1">
      <c r="A49" s="400" t="str">
        <f>IF('[1]p19'!$A$324&lt;&gt;0,'[1]p19'!$A$324,"")</f>
        <v>Membro Titular do Curso de Graduação em Engenharia de Materias</v>
      </c>
      <c r="B49" s="374"/>
      <c r="C49" s="374"/>
      <c r="D49" s="374"/>
      <c r="E49" s="375"/>
      <c r="F49" s="400" t="str">
        <f>IF('[1]p19'!$B$325&lt;&gt;0,'[1]p19'!$B$325,"")</f>
        <v>Participação em Colegiado de Curso como membro titular, exceto membro nato</v>
      </c>
      <c r="G49" s="374"/>
      <c r="H49" s="374"/>
      <c r="I49" s="374"/>
      <c r="J49" s="374"/>
      <c r="K49" s="374"/>
      <c r="L49" s="374"/>
      <c r="M49" s="375"/>
      <c r="N49" s="400">
        <f>IF('[1]p19'!$H$324&lt;&gt;0,'[1]p19'!$H$324,"")</f>
      </c>
      <c r="O49" s="374"/>
      <c r="P49" s="374"/>
      <c r="Q49" s="375"/>
      <c r="R49" s="35">
        <f>IF('[1]p19'!$J$324&lt;&gt;0,'[1]p19'!$J$324,"")</f>
      </c>
      <c r="S49" s="35">
        <f>IF('[1]p19'!$K$324&lt;&gt;0,'[1]p19'!$K$324,"")</f>
      </c>
    </row>
    <row r="50" spans="1:19" s="45" customFormat="1" ht="13.5" customHeight="1">
      <c r="A50" s="400" t="str">
        <f>IF('[1]p19'!$A$328&lt;&gt;0,'[1]p19'!$A$328,"")</f>
        <v>Membro suplente do Curso de Graduação em Engenharia Mecânica</v>
      </c>
      <c r="B50" s="374"/>
      <c r="C50" s="374"/>
      <c r="D50" s="374"/>
      <c r="E50" s="375"/>
      <c r="F50" s="400" t="str">
        <f>IF('[1]p19'!$B$329&lt;&gt;0,'[1]p19'!$B$329,"")</f>
        <v>Participação em Colegiado de Curso como membro suplente</v>
      </c>
      <c r="G50" s="374"/>
      <c r="H50" s="374"/>
      <c r="I50" s="374"/>
      <c r="J50" s="374"/>
      <c r="K50" s="374"/>
      <c r="L50" s="374"/>
      <c r="M50" s="375"/>
      <c r="N50" s="400">
        <f>IF('[1]p19'!$H$328&lt;&gt;0,'[1]p19'!$H$328,"")</f>
      </c>
      <c r="O50" s="374"/>
      <c r="P50" s="374"/>
      <c r="Q50" s="375"/>
      <c r="R50" s="35">
        <f>IF('[1]p19'!$J$328&lt;&gt;0,'[1]p19'!$J$328,"")</f>
      </c>
      <c r="S50" s="35">
        <f>IF('[1]p19'!$K$328&lt;&gt;0,'[1]p19'!$K$328,"")</f>
      </c>
    </row>
    <row r="51" spans="1:19" s="3" customFormat="1" ht="13.5" customHeight="1">
      <c r="A51" s="408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</row>
    <row r="52" spans="1:19" s="45" customFormat="1" ht="13.5" customHeight="1">
      <c r="A52" s="372" t="str">
        <f>T('[1]p20'!$C$13:$G$13)</f>
        <v>José de Arimatéia Fernandes</v>
      </c>
      <c r="B52" s="373"/>
      <c r="C52" s="373"/>
      <c r="D52" s="373"/>
      <c r="E52" s="373"/>
      <c r="F52" s="377"/>
      <c r="G52" s="392"/>
      <c r="H52" s="378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</row>
    <row r="53" spans="1:19" s="45" customFormat="1" ht="13.5" customHeight="1">
      <c r="A53" s="400" t="str">
        <f>IF('[1]p20'!$A$324&lt;&gt;0,'[1]p20'!$A$324,"")</f>
        <v>Pós-Graduação em Meteorologia</v>
      </c>
      <c r="B53" s="374"/>
      <c r="C53" s="374"/>
      <c r="D53" s="374"/>
      <c r="E53" s="375"/>
      <c r="F53" s="400" t="str">
        <f>IF('[1]p20'!$B$325&lt;&gt;0,'[1]p20'!$B$325,"")</f>
        <v>Participação em conselhos superiores como membro titular, exceto membro nato</v>
      </c>
      <c r="G53" s="374"/>
      <c r="H53" s="374"/>
      <c r="I53" s="374"/>
      <c r="J53" s="374"/>
      <c r="K53" s="374"/>
      <c r="L53" s="374"/>
      <c r="M53" s="375"/>
      <c r="N53" s="400" t="str">
        <f>IF('[1]p20'!$H$324&lt;&gt;0,'[1]p20'!$H$324,"")</f>
        <v>Port./UAME/011/2007</v>
      </c>
      <c r="O53" s="374"/>
      <c r="P53" s="374"/>
      <c r="Q53" s="375"/>
      <c r="R53" s="35">
        <f>IF('[1]p20'!$J$324&lt;&gt;0,'[1]p20'!$J$324,"")</f>
        <v>39198</v>
      </c>
      <c r="S53" s="35">
        <f>IF('[1]p20'!$K$324&lt;&gt;0,'[1]p20'!$K$324,"")</f>
      </c>
    </row>
    <row r="54" spans="1:19" s="3" customFormat="1" ht="13.5" customHeight="1">
      <c r="A54" s="408"/>
      <c r="B54" s="408"/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8"/>
      <c r="R54" s="408"/>
      <c r="S54" s="408"/>
    </row>
    <row r="55" spans="1:19" s="45" customFormat="1" ht="13.5" customHeight="1">
      <c r="A55" s="372" t="str">
        <f>T('[1]p22'!$C$13:$G$13)</f>
        <v>José Lindomberg Possiano Barreiro</v>
      </c>
      <c r="B55" s="373"/>
      <c r="C55" s="373"/>
      <c r="D55" s="373"/>
      <c r="E55" s="373"/>
      <c r="F55" s="377"/>
      <c r="G55" s="392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</row>
    <row r="56" spans="1:19" s="45" customFormat="1" ht="13.5" customHeight="1">
      <c r="A56" s="400" t="str">
        <f>IF('[1]p22'!$A$324&lt;&gt;0,'[1]p22'!$A$324,"")</f>
        <v>Graduação em Desenho Industrial</v>
      </c>
      <c r="B56" s="374"/>
      <c r="C56" s="374"/>
      <c r="D56" s="374"/>
      <c r="E56" s="375"/>
      <c r="F56" s="400" t="str">
        <f>IF('[1]p22'!$B$325&lt;&gt;0,'[1]p22'!$B$325,"")</f>
        <v>Participação em Colegiado de Curso como membro titular, exceto membro nato</v>
      </c>
      <c r="G56" s="374"/>
      <c r="H56" s="374"/>
      <c r="I56" s="374"/>
      <c r="J56" s="374"/>
      <c r="K56" s="374"/>
      <c r="L56" s="374"/>
      <c r="M56" s="375"/>
      <c r="N56" s="400" t="str">
        <f>IF('[1]p22'!$H$324&lt;&gt;0,'[1]p22'!$H$324,"")</f>
        <v>Port./012/2007/UAME/CCT/UFCG</v>
      </c>
      <c r="O56" s="374"/>
      <c r="P56" s="374"/>
      <c r="Q56" s="375"/>
      <c r="R56" s="35">
        <f>IF('[1]p22'!$J$324&lt;&gt;0,'[1]p22'!$J$324,"")</f>
        <v>39191</v>
      </c>
      <c r="S56" s="35">
        <f>IF('[1]p22'!$K$324&lt;&gt;0,'[1]p22'!$K$324,"")</f>
      </c>
    </row>
    <row r="57" spans="1:19" s="3" customFormat="1" ht="13.5" customHeight="1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</row>
    <row r="58" spans="1:19" s="45" customFormat="1" ht="13.5" customHeight="1">
      <c r="A58" s="372" t="str">
        <f>T('[1]p23'!$C$13:$G$13)</f>
        <v>José Luiz Neto</v>
      </c>
      <c r="B58" s="373"/>
      <c r="C58" s="373"/>
      <c r="D58" s="373"/>
      <c r="E58" s="373"/>
      <c r="F58" s="377"/>
      <c r="G58" s="392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</row>
    <row r="59" spans="1:19" s="45" customFormat="1" ht="13.5" customHeight="1">
      <c r="A59" s="400" t="str">
        <f>IF('[1]p23'!$A$324&lt;&gt;0,'[1]p23'!$A$324,"")</f>
        <v>Graduação em Meteorologia</v>
      </c>
      <c r="B59" s="374"/>
      <c r="C59" s="374"/>
      <c r="D59" s="374"/>
      <c r="E59" s="375"/>
      <c r="F59" s="400" t="str">
        <f>IF('[1]p23'!$B$325&lt;&gt;0,'[1]p23'!$B$325,"")</f>
        <v>Participação em Colegiado de Curso como membro titular, exceto membro nato</v>
      </c>
      <c r="G59" s="374"/>
      <c r="H59" s="374"/>
      <c r="I59" s="374"/>
      <c r="J59" s="374"/>
      <c r="K59" s="374"/>
      <c r="L59" s="374"/>
      <c r="M59" s="375"/>
      <c r="N59" s="400" t="str">
        <f>IF('[1]p23'!$H$324&lt;&gt;0,'[1]p23'!$H$324,"")</f>
        <v>Port./014/UAME/2007</v>
      </c>
      <c r="O59" s="374"/>
      <c r="P59" s="374"/>
      <c r="Q59" s="375"/>
      <c r="R59" s="35">
        <f>IF('[1]p23'!$J$324&lt;&gt;0,'[1]p23'!$J$324,"")</f>
        <v>39198</v>
      </c>
      <c r="S59" s="35">
        <f>IF('[1]p23'!$K$324&lt;&gt;0,'[1]p23'!$K$324,"")</f>
      </c>
    </row>
    <row r="60" spans="1:19" s="45" customFormat="1" ht="13.5" customHeight="1">
      <c r="A60" s="400" t="str">
        <f>IF('[1]p23'!$A$328&lt;&gt;0,'[1]p23'!$A$328,"")</f>
        <v>Bacharelado em Física</v>
      </c>
      <c r="B60" s="374"/>
      <c r="C60" s="374"/>
      <c r="D60" s="374"/>
      <c r="E60" s="375"/>
      <c r="F60" s="400" t="str">
        <f>IF('[1]p23'!$B$329&lt;&gt;0,'[1]p23'!$B$329,"")</f>
        <v>Participação em Colegiado de Curso como membro suplente</v>
      </c>
      <c r="G60" s="374"/>
      <c r="H60" s="374"/>
      <c r="I60" s="374"/>
      <c r="J60" s="374"/>
      <c r="K60" s="374"/>
      <c r="L60" s="374"/>
      <c r="M60" s="375"/>
      <c r="N60" s="400" t="str">
        <f>IF('[1]p23'!$H$328&lt;&gt;0,'[1]p23'!$H$328,"")</f>
        <v>Port./015/UAME/2007</v>
      </c>
      <c r="O60" s="374"/>
      <c r="P60" s="374"/>
      <c r="Q60" s="375"/>
      <c r="R60" s="35">
        <f>IF('[1]p23'!$J$328&lt;&gt;0,'[1]p23'!$J$328,"")</f>
        <v>39198</v>
      </c>
      <c r="S60" s="35">
        <f>IF('[1]p23'!$K$328&lt;&gt;0,'[1]p23'!$K$328,"")</f>
      </c>
    </row>
    <row r="61" spans="1:19" s="3" customFormat="1" ht="13.5" customHeight="1">
      <c r="A61" s="408"/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</row>
    <row r="62" spans="1:19" s="45" customFormat="1" ht="13.5" customHeight="1">
      <c r="A62" s="372" t="str">
        <f>T('[1]p24'!$C$13:$G$13)</f>
        <v>Luiz Mendes Albuquerque Neto</v>
      </c>
      <c r="B62" s="373"/>
      <c r="C62" s="373"/>
      <c r="D62" s="373"/>
      <c r="E62" s="373"/>
      <c r="F62" s="377"/>
      <c r="G62" s="392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</row>
    <row r="63" spans="1:19" s="45" customFormat="1" ht="13.5" customHeight="1">
      <c r="A63" s="400" t="str">
        <f>IF('[1]p24'!$A$324&lt;&gt;0,'[1]p24'!$A$324,"")</f>
        <v>Bacharelado em Física</v>
      </c>
      <c r="B63" s="374"/>
      <c r="C63" s="374"/>
      <c r="D63" s="374"/>
      <c r="E63" s="375"/>
      <c r="F63" s="400" t="str">
        <f>IF('[1]p24'!$B$325&lt;&gt;0,'[1]p24'!$B$325,"")</f>
        <v>Participação em Colegiado de Curso como membro titular, exceto membro nato</v>
      </c>
      <c r="G63" s="374"/>
      <c r="H63" s="374"/>
      <c r="I63" s="374"/>
      <c r="J63" s="374"/>
      <c r="K63" s="374"/>
      <c r="L63" s="374"/>
      <c r="M63" s="375"/>
      <c r="N63" s="400" t="str">
        <f>IF('[1]p24'!$H$324&lt;&gt;0,'[1]p24'!$H$324,"")</f>
        <v>Port./UAME/015/2007</v>
      </c>
      <c r="O63" s="374"/>
      <c r="P63" s="374"/>
      <c r="Q63" s="375"/>
      <c r="R63" s="35">
        <f>IF('[1]p24'!$J$324&lt;&gt;0,'[1]p24'!$J$324,"")</f>
        <v>39198</v>
      </c>
      <c r="S63" s="35">
        <f>IF('[1]p24'!$K$324&lt;&gt;0,'[1]p24'!$K$324,"")</f>
      </c>
    </row>
    <row r="64" spans="1:19" s="45" customFormat="1" ht="13.5" customHeight="1">
      <c r="A64" s="400" t="str">
        <f>IF('[1]p24'!$A$328&lt;&gt;0,'[1]p24'!$A$328,"")</f>
        <v>Graduação em Engenharia Elétrica</v>
      </c>
      <c r="B64" s="374"/>
      <c r="C64" s="374"/>
      <c r="D64" s="374"/>
      <c r="E64" s="375"/>
      <c r="F64" s="400" t="str">
        <f>IF('[1]p24'!$B$329&lt;&gt;0,'[1]p24'!$B$329,"")</f>
        <v>Participação em Colegiado de Curso como membro suplente</v>
      </c>
      <c r="G64" s="374"/>
      <c r="H64" s="374"/>
      <c r="I64" s="374"/>
      <c r="J64" s="374"/>
      <c r="K64" s="374"/>
      <c r="L64" s="374"/>
      <c r="M64" s="375"/>
      <c r="N64" s="400" t="str">
        <f>IF('[1]p24'!$H$328&lt;&gt;0,'[1]p24'!$H$328,"")</f>
        <v>Port./UAME/016/2007</v>
      </c>
      <c r="O64" s="374"/>
      <c r="P64" s="374"/>
      <c r="Q64" s="375"/>
      <c r="R64" s="35">
        <f>IF('[1]p24'!$J$328&lt;&gt;0,'[1]p24'!$J$328,"")</f>
        <v>39198</v>
      </c>
      <c r="S64" s="35">
        <f>IF('[1]p24'!$K$328&lt;&gt;0,'[1]p24'!$K$328,"")</f>
      </c>
    </row>
    <row r="65" spans="1:19" s="3" customFormat="1" ht="13.5" customHeight="1">
      <c r="A65" s="408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</row>
    <row r="66" spans="1:19" s="45" customFormat="1" ht="13.5" customHeight="1">
      <c r="A66" s="372" t="str">
        <f>T('[1]p25'!$C$13:$G$13)</f>
        <v>Marcelo Carvalho Ferreira</v>
      </c>
      <c r="B66" s="373"/>
      <c r="C66" s="373"/>
      <c r="D66" s="373"/>
      <c r="E66" s="373"/>
      <c r="F66" s="377"/>
      <c r="G66" s="392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19" s="45" customFormat="1" ht="13.5" customHeight="1">
      <c r="A67" s="400" t="str">
        <f>IF('[1]p25'!$A$324&lt;&gt;0,'[1]p25'!$A$324,"")</f>
        <v>Graduação em Engenharia Elétrica</v>
      </c>
      <c r="B67" s="374"/>
      <c r="C67" s="374"/>
      <c r="D67" s="374"/>
      <c r="E67" s="375"/>
      <c r="F67" s="400" t="str">
        <f>IF('[1]p25'!$B$325&lt;&gt;0,'[1]p25'!$B$325,"")</f>
        <v>Participação em Colegiado de Curso como membro titular, exceto membro nato</v>
      </c>
      <c r="G67" s="374"/>
      <c r="H67" s="374"/>
      <c r="I67" s="374"/>
      <c r="J67" s="374"/>
      <c r="K67" s="374"/>
      <c r="L67" s="374"/>
      <c r="M67" s="375"/>
      <c r="N67" s="400" t="str">
        <f>IF('[1]p25'!$H$324&lt;&gt;0,'[1]p25'!$H$324,"")</f>
        <v>Port./UAME/016/2007</v>
      </c>
      <c r="O67" s="374"/>
      <c r="P67" s="374"/>
      <c r="Q67" s="375"/>
      <c r="R67" s="35">
        <f>IF('[1]p25'!$J$324&lt;&gt;0,'[1]p25'!$J$324,"")</f>
        <v>39198</v>
      </c>
      <c r="S67" s="35">
        <f>IF('[1]p25'!$K$324&lt;&gt;0,'[1]p25'!$K$324,"")</f>
      </c>
    </row>
    <row r="68" spans="1:19" s="45" customFormat="1" ht="13.5" customHeight="1">
      <c r="A68" s="400" t="str">
        <f>IF('[1]p25'!$A$328&lt;&gt;0,'[1]p25'!$A$328,"")</f>
        <v>Graduação em Engenharia Civil</v>
      </c>
      <c r="B68" s="374"/>
      <c r="C68" s="374"/>
      <c r="D68" s="374"/>
      <c r="E68" s="375"/>
      <c r="F68" s="400" t="str">
        <f>IF('[1]p25'!$B$329&lt;&gt;0,'[1]p25'!$B$329,"")</f>
        <v>Participação em Colegiado de Curso como membro suplente</v>
      </c>
      <c r="G68" s="374"/>
      <c r="H68" s="374"/>
      <c r="I68" s="374"/>
      <c r="J68" s="374"/>
      <c r="K68" s="374"/>
      <c r="L68" s="374"/>
      <c r="M68" s="375"/>
      <c r="N68" s="400" t="str">
        <f>IF('[1]p25'!$H$328&lt;&gt;0,'[1]p25'!$H$328,"")</f>
        <v>Port./UAME/009/2007</v>
      </c>
      <c r="O68" s="374"/>
      <c r="P68" s="374"/>
      <c r="Q68" s="375"/>
      <c r="R68" s="35">
        <f>IF('[1]p25'!$J$328&lt;&gt;0,'[1]p25'!$J$328,"")</f>
        <v>39198</v>
      </c>
      <c r="S68" s="35">
        <f>IF('[1]p25'!$K$328&lt;&gt;0,'[1]p25'!$K$328,"")</f>
      </c>
    </row>
    <row r="69" spans="1:19" s="3" customFormat="1" ht="13.5" customHeight="1">
      <c r="A69" s="408"/>
      <c r="B69" s="408"/>
      <c r="C69" s="408"/>
      <c r="D69" s="408"/>
      <c r="E69" s="408"/>
      <c r="F69" s="408"/>
      <c r="G69" s="408"/>
      <c r="H69" s="408"/>
      <c r="I69" s="408"/>
      <c r="J69" s="408"/>
      <c r="K69" s="408"/>
      <c r="L69" s="408"/>
      <c r="M69" s="408"/>
      <c r="N69" s="408"/>
      <c r="O69" s="408"/>
      <c r="P69" s="408"/>
      <c r="Q69" s="408"/>
      <c r="R69" s="408"/>
      <c r="S69" s="408"/>
    </row>
    <row r="70" spans="1:19" s="45" customFormat="1" ht="13.5" customHeight="1">
      <c r="A70" s="372" t="str">
        <f>T('[1]p27'!$C$13:$G$13)</f>
        <v>Michelli Karinne Barros da Silva</v>
      </c>
      <c r="B70" s="373"/>
      <c r="C70" s="373"/>
      <c r="D70" s="373"/>
      <c r="E70" s="373"/>
      <c r="F70" s="377"/>
      <c r="G70" s="392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</row>
    <row r="71" spans="1:19" s="45" customFormat="1" ht="13.5" customHeight="1">
      <c r="A71" s="400" t="str">
        <f>IF('[1]p27'!$A$324&lt;&gt;0,'[1]p27'!$A$324,"")</f>
        <v>Graduação em Engenharia de Minas</v>
      </c>
      <c r="B71" s="374"/>
      <c r="C71" s="374"/>
      <c r="D71" s="374"/>
      <c r="E71" s="375"/>
      <c r="F71" s="400" t="str">
        <f>IF('[1]p27'!$B$325&lt;&gt;0,'[1]p27'!$B$325,"")</f>
        <v>Participação em Colegiado de Curso como membro titular, exceto membro nato</v>
      </c>
      <c r="G71" s="374"/>
      <c r="H71" s="374"/>
      <c r="I71" s="374"/>
      <c r="J71" s="374"/>
      <c r="K71" s="374"/>
      <c r="L71" s="374"/>
      <c r="M71" s="375"/>
      <c r="N71" s="400" t="str">
        <f>IF('[1]p27'!$H$324&lt;&gt;0,'[1]p27'!$H$324,"")</f>
        <v>Port./UAME/017/2007</v>
      </c>
      <c r="O71" s="374"/>
      <c r="P71" s="374"/>
      <c r="Q71" s="375"/>
      <c r="R71" s="35">
        <f>IF('[1]p27'!$J$324&lt;&gt;0,'[1]p27'!$J$324,"")</f>
        <v>39198</v>
      </c>
      <c r="S71" s="35">
        <f>IF('[1]p27'!$K$324&lt;&gt;0,'[1]p27'!$K$324,"")</f>
      </c>
    </row>
    <row r="72" spans="1:19" s="45" customFormat="1" ht="13.5" customHeight="1">
      <c r="A72" s="400" t="str">
        <f>IF('[1]p27'!$A$328&lt;&gt;0,'[1]p27'!$A$328,"")</f>
        <v>Graduação em Computação</v>
      </c>
      <c r="B72" s="374"/>
      <c r="C72" s="374"/>
      <c r="D72" s="374"/>
      <c r="E72" s="375"/>
      <c r="F72" s="400" t="str">
        <f>IF('[1]p27'!$B$329&lt;&gt;0,'[1]p27'!$B$329,"")</f>
        <v>Participação em Colegiado de Curso como membro suplente</v>
      </c>
      <c r="G72" s="374"/>
      <c r="H72" s="374"/>
      <c r="I72" s="374"/>
      <c r="J72" s="374"/>
      <c r="K72" s="374"/>
      <c r="L72" s="374"/>
      <c r="M72" s="375"/>
      <c r="N72" s="400" t="str">
        <f>IF('[1]p27'!$H$328&lt;&gt;0,'[1]p27'!$H$328,"")</f>
        <v>Port./UAME/018/2007</v>
      </c>
      <c r="O72" s="374"/>
      <c r="P72" s="374"/>
      <c r="Q72" s="375"/>
      <c r="R72" s="35">
        <f>IF('[1]p27'!$J$328&lt;&gt;0,'[1]p27'!$J$328,"")</f>
        <v>39198</v>
      </c>
      <c r="S72" s="35">
        <f>IF('[1]p27'!$K$328&lt;&gt;0,'[1]p27'!$K$328,"")</f>
      </c>
    </row>
    <row r="73" spans="1:19" s="3" customFormat="1" ht="13.5" customHeight="1">
      <c r="A73" s="408"/>
      <c r="B73" s="408"/>
      <c r="C73" s="408"/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</row>
    <row r="74" spans="1:19" s="45" customFormat="1" ht="13.5" customHeight="1">
      <c r="A74" s="372" t="str">
        <f>T('[1]p28'!$C$13:$G$13)</f>
        <v>Miriam Costa</v>
      </c>
      <c r="B74" s="373"/>
      <c r="C74" s="373"/>
      <c r="D74" s="373"/>
      <c r="E74" s="373"/>
      <c r="F74" s="377"/>
      <c r="G74" s="392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</row>
    <row r="75" spans="1:19" s="45" customFormat="1" ht="13.5" customHeight="1">
      <c r="A75" s="400" t="str">
        <f>IF('[1]p28'!$A$324&lt;&gt;0,'[1]p28'!$A$324,"")</f>
        <v>Graduação em Engenharia Mecânica</v>
      </c>
      <c r="B75" s="374"/>
      <c r="C75" s="374"/>
      <c r="D75" s="374"/>
      <c r="E75" s="375"/>
      <c r="F75" s="400" t="str">
        <f>IF('[1]p28'!$B$325&lt;&gt;0,'[1]p28'!$B$325,"")</f>
        <v>Participação em Colegiado de Curso como membro titular, exceto membro nato</v>
      </c>
      <c r="G75" s="374"/>
      <c r="H75" s="374"/>
      <c r="I75" s="374"/>
      <c r="J75" s="374"/>
      <c r="K75" s="374"/>
      <c r="L75" s="374"/>
      <c r="M75" s="375"/>
      <c r="N75" s="400" t="str">
        <f>IF('[1]p28'!$H$324&lt;&gt;0,'[1]p28'!$H$324,"")</f>
        <v>Port./UAME/021/2007</v>
      </c>
      <c r="O75" s="374"/>
      <c r="P75" s="374"/>
      <c r="Q75" s="375"/>
      <c r="R75" s="35">
        <f>IF('[1]p28'!$J$324&lt;&gt;0,'[1]p28'!$J$324,"")</f>
        <v>39198</v>
      </c>
      <c r="S75" s="35">
        <f>IF('[1]p28'!$K$324&lt;&gt;0,'[1]p28'!$K$324,"")</f>
      </c>
    </row>
    <row r="76" spans="1:19" s="45" customFormat="1" ht="13.5" customHeight="1">
      <c r="A76" s="400" t="str">
        <f>IF('[1]p28'!$A$328&lt;&gt;0,'[1]p28'!$A$328,"")</f>
        <v>Graduação em Engeharia de Materiais</v>
      </c>
      <c r="B76" s="374"/>
      <c r="C76" s="374"/>
      <c r="D76" s="374"/>
      <c r="E76" s="375"/>
      <c r="F76" s="400" t="str">
        <f>IF('[1]p28'!$B$329&lt;&gt;0,'[1]p28'!$B$329,"")</f>
        <v>Participação em Colegiado de Curso como membro suplente</v>
      </c>
      <c r="G76" s="374"/>
      <c r="H76" s="374"/>
      <c r="I76" s="374"/>
      <c r="J76" s="374"/>
      <c r="K76" s="374"/>
      <c r="L76" s="374"/>
      <c r="M76" s="375"/>
      <c r="N76" s="400" t="str">
        <f>IF('[1]p28'!$H$328&lt;&gt;0,'[1]p28'!$H$328,"")</f>
        <v>Port./UAME/020/2007</v>
      </c>
      <c r="O76" s="374"/>
      <c r="P76" s="374"/>
      <c r="Q76" s="375"/>
      <c r="R76" s="35">
        <f>IF('[1]p28'!$J$328&lt;&gt;0,'[1]p28'!$J$328,"")</f>
        <v>39198</v>
      </c>
      <c r="S76" s="35">
        <f>IF('[1]p28'!$K$328&lt;&gt;0,'[1]p28'!$K$328,"")</f>
      </c>
    </row>
    <row r="77" spans="1:19" s="3" customFormat="1" ht="13.5" customHeight="1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</row>
    <row r="78" spans="1:19" s="45" customFormat="1" ht="13.5" customHeight="1">
      <c r="A78" s="372" t="str">
        <f>T('[1]p29'!$C$13:$G$13)</f>
        <v>Patrícia Batista Leal</v>
      </c>
      <c r="B78" s="373"/>
      <c r="C78" s="373"/>
      <c r="D78" s="373"/>
      <c r="E78" s="373"/>
      <c r="F78" s="377"/>
      <c r="G78" s="392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</row>
    <row r="79" spans="1:19" s="45" customFormat="1" ht="13.5" customHeight="1">
      <c r="A79" s="400" t="str">
        <f>IF('[1]p29'!$A$324&lt;&gt;0,'[1]p29'!$A$324,"")</f>
        <v>Graduação em Engenharia de Produção</v>
      </c>
      <c r="B79" s="374"/>
      <c r="C79" s="374"/>
      <c r="D79" s="374"/>
      <c r="E79" s="375"/>
      <c r="F79" s="400" t="str">
        <f>IF('[1]p29'!$B$325&lt;&gt;0,'[1]p29'!$B$325,"")</f>
        <v>Participação em Colegiado de Curso como membro titular, exceto membro nato</v>
      </c>
      <c r="G79" s="374"/>
      <c r="H79" s="374"/>
      <c r="I79" s="374"/>
      <c r="J79" s="374"/>
      <c r="K79" s="374"/>
      <c r="L79" s="374"/>
      <c r="M79" s="375"/>
      <c r="N79" s="400" t="str">
        <f>IF('[1]p29'!$H$324&lt;&gt;0,'[1]p29'!$H$324,"")</f>
        <v>Port./UAME/022/2007</v>
      </c>
      <c r="O79" s="374"/>
      <c r="P79" s="374"/>
      <c r="Q79" s="375"/>
      <c r="R79" s="35">
        <f>IF('[1]p29'!$J$324&lt;&gt;0,'[1]p29'!$J$324,"")</f>
        <v>39198</v>
      </c>
      <c r="S79" s="35">
        <f>IF('[1]p29'!$K$324&lt;&gt;0,'[1]p29'!$K$324,"")</f>
      </c>
    </row>
    <row r="80" spans="1:19" s="45" customFormat="1" ht="13.5" customHeight="1">
      <c r="A80" s="400" t="str">
        <f>IF('[1]p29'!$A$328&lt;&gt;0,'[1]p29'!$A$328,"")</f>
        <v>Graduação em Meteorologia</v>
      </c>
      <c r="B80" s="374"/>
      <c r="C80" s="374"/>
      <c r="D80" s="374"/>
      <c r="E80" s="375"/>
      <c r="F80" s="400" t="str">
        <f>IF('[1]p29'!$B$329&lt;&gt;0,'[1]p29'!$B$329,"")</f>
        <v>Participação em Colegiado de Curso como membro suplente</v>
      </c>
      <c r="G80" s="374"/>
      <c r="H80" s="374"/>
      <c r="I80" s="374"/>
      <c r="J80" s="374"/>
      <c r="K80" s="374"/>
      <c r="L80" s="374"/>
      <c r="M80" s="375"/>
      <c r="N80" s="400" t="str">
        <f>IF('[1]p29'!$H$328&lt;&gt;0,'[1]p29'!$H$328,"")</f>
        <v>Port//UAME/014/2007</v>
      </c>
      <c r="O80" s="374"/>
      <c r="P80" s="374"/>
      <c r="Q80" s="375"/>
      <c r="R80" s="35">
        <f>IF('[1]p29'!$J$328&lt;&gt;0,'[1]p29'!$J$328,"")</f>
        <v>39198</v>
      </c>
      <c r="S80" s="35">
        <f>IF('[1]p29'!$K$328&lt;&gt;0,'[1]p29'!$K$328,"")</f>
      </c>
    </row>
    <row r="81" spans="1:19" s="3" customFormat="1" ht="13.5" customHeight="1">
      <c r="A81" s="408"/>
      <c r="B81" s="408"/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</row>
    <row r="82" spans="1:19" s="45" customFormat="1" ht="13.5" customHeight="1">
      <c r="A82" s="372" t="str">
        <f>T('[1]p30'!$C$13:$G$13)</f>
        <v>Rosana Marques da Silva</v>
      </c>
      <c r="B82" s="373"/>
      <c r="C82" s="373"/>
      <c r="D82" s="373"/>
      <c r="E82" s="373"/>
      <c r="F82" s="377"/>
      <c r="G82" s="392"/>
      <c r="H82" s="378"/>
      <c r="I82" s="378"/>
      <c r="J82" s="378"/>
      <c r="K82" s="378"/>
      <c r="L82" s="378"/>
      <c r="M82" s="378"/>
      <c r="N82" s="378"/>
      <c r="O82" s="378"/>
      <c r="P82" s="378"/>
      <c r="Q82" s="378"/>
      <c r="R82" s="378"/>
      <c r="S82" s="378"/>
    </row>
    <row r="83" spans="1:19" s="45" customFormat="1" ht="13.5" customHeight="1">
      <c r="A83" s="400" t="str">
        <f>IF('[1]p30'!$A$324&lt;&gt;0,'[1]p30'!$A$324,"")</f>
        <v>Camara Superior de Ensino</v>
      </c>
      <c r="B83" s="374"/>
      <c r="C83" s="374"/>
      <c r="D83" s="374"/>
      <c r="E83" s="375"/>
      <c r="F83" s="400">
        <f>IF('[1]p30'!$B$325&lt;&gt;0,'[1]p30'!$B$325,"")</f>
      </c>
      <c r="G83" s="374"/>
      <c r="H83" s="374"/>
      <c r="I83" s="374"/>
      <c r="J83" s="374"/>
      <c r="K83" s="374"/>
      <c r="L83" s="374"/>
      <c r="M83" s="375"/>
      <c r="N83" s="400" t="str">
        <f>IF('[1]p30'!$H$324&lt;&gt;0,'[1]p30'!$H$324,"")</f>
        <v>Portaria /DCCT/No. 081/2008</v>
      </c>
      <c r="O83" s="374"/>
      <c r="P83" s="374"/>
      <c r="Q83" s="375"/>
      <c r="R83" s="35">
        <f>IF('[1]p30'!$J$324&lt;&gt;0,'[1]p30'!$J$324,"")</f>
        <v>39633</v>
      </c>
      <c r="S83" s="35">
        <f>IF('[1]p30'!$K$324&lt;&gt;0,'[1]p30'!$K$324,"")</f>
        <v>40362</v>
      </c>
    </row>
    <row r="84" spans="1:19" s="3" customFormat="1" ht="13.5" customHeight="1">
      <c r="A84" s="408"/>
      <c r="B84" s="408"/>
      <c r="C84" s="408"/>
      <c r="D84" s="408"/>
      <c r="E84" s="408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</row>
    <row r="85" spans="1:19" s="45" customFormat="1" ht="13.5" customHeight="1">
      <c r="A85" s="372" t="str">
        <f>T('[1]p31'!$C$13:$G$13)</f>
        <v>Rosângela Silveira do Nascimento</v>
      </c>
      <c r="B85" s="373"/>
      <c r="C85" s="373"/>
      <c r="D85" s="373"/>
      <c r="E85" s="373"/>
      <c r="F85" s="377"/>
      <c r="G85" s="392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</row>
    <row r="86" spans="1:19" s="45" customFormat="1" ht="13.5" customHeight="1">
      <c r="A86" s="400" t="str">
        <f>IF('[1]p31'!$A$324&lt;&gt;0,'[1]p31'!$A$324,"")</f>
        <v>Graduação em Engenharia de Minas</v>
      </c>
      <c r="B86" s="374"/>
      <c r="C86" s="374"/>
      <c r="D86" s="374"/>
      <c r="E86" s="375"/>
      <c r="F86" s="400" t="str">
        <f>IF('[1]p31'!$B$325&lt;&gt;0,'[1]p31'!$B$325,"")</f>
        <v>Participação em Colegiado de Curso como membro titular, exceto membro nato</v>
      </c>
      <c r="G86" s="374"/>
      <c r="H86" s="374"/>
      <c r="I86" s="374"/>
      <c r="J86" s="374"/>
      <c r="K86" s="374"/>
      <c r="L86" s="374"/>
      <c r="M86" s="375"/>
      <c r="N86" s="400" t="str">
        <f>IF('[1]p31'!$H$324&lt;&gt;0,'[1]p31'!$H$324,"")</f>
        <v> portaria nº13/2008</v>
      </c>
      <c r="O86" s="374"/>
      <c r="P86" s="374"/>
      <c r="Q86" s="375"/>
      <c r="R86" s="35">
        <f>IF('[1]p31'!$J$324&lt;&gt;0,'[1]p31'!$J$324,"")</f>
        <v>39603</v>
      </c>
      <c r="S86" s="35">
        <f>IF('[1]p31'!$K$324&lt;&gt;0,'[1]p31'!$K$324,"")</f>
      </c>
    </row>
    <row r="87" spans="1:19" s="45" customFormat="1" ht="13.5" customHeight="1">
      <c r="A87" s="400" t="str">
        <f>IF('[1]p31'!$A$328&lt;&gt;0,'[1]p31'!$A$328,"")</f>
        <v> Comissão  elaboração do Projeto Pedagógico do Curso de Estatística </v>
      </c>
      <c r="B87" s="374"/>
      <c r="C87" s="374"/>
      <c r="D87" s="374"/>
      <c r="E87" s="375"/>
      <c r="F87" s="400">
        <f>IF('[1]p31'!$B$329&lt;&gt;0,'[1]p31'!$B$329,"")</f>
      </c>
      <c r="G87" s="374"/>
      <c r="H87" s="374"/>
      <c r="I87" s="374"/>
      <c r="J87" s="374"/>
      <c r="K87" s="374"/>
      <c r="L87" s="374"/>
      <c r="M87" s="375"/>
      <c r="N87" s="400" t="str">
        <f>IF('[1]p31'!$H$328&lt;&gt;0,'[1]p31'!$H$328,"")</f>
        <v>portaria nº078/2008</v>
      </c>
      <c r="O87" s="374"/>
      <c r="P87" s="374"/>
      <c r="Q87" s="375"/>
      <c r="R87" s="35" t="str">
        <f>IF('[1]p31'!$J$328&lt;&gt;0,'[1]p31'!$J$328,"")</f>
        <v>21/0708</v>
      </c>
      <c r="S87" s="35">
        <f>IF('[1]p31'!$K$328&lt;&gt;0,'[1]p31'!$K$328,"")</f>
      </c>
    </row>
    <row r="88" spans="1:19" s="3" customFormat="1" ht="13.5" customHeight="1">
      <c r="A88" s="408"/>
      <c r="B88" s="408"/>
      <c r="C88" s="408"/>
      <c r="D88" s="408"/>
      <c r="E88" s="408"/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</row>
    <row r="89" spans="1:19" s="45" customFormat="1" ht="13.5" customHeight="1">
      <c r="A89" s="372" t="str">
        <f>T('[1]p32'!$C$13:$G$13)</f>
        <v>Sérgio Mota Alves</v>
      </c>
      <c r="B89" s="373"/>
      <c r="C89" s="373"/>
      <c r="D89" s="373"/>
      <c r="E89" s="373"/>
      <c r="F89" s="377"/>
      <c r="G89" s="392"/>
      <c r="H89" s="378"/>
      <c r="I89" s="378"/>
      <c r="J89" s="378"/>
      <c r="K89" s="378"/>
      <c r="L89" s="378"/>
      <c r="M89" s="378"/>
      <c r="N89" s="378"/>
      <c r="O89" s="378"/>
      <c r="P89" s="378"/>
      <c r="Q89" s="378"/>
      <c r="R89" s="378"/>
      <c r="S89" s="378"/>
    </row>
    <row r="90" spans="1:19" s="45" customFormat="1" ht="13.5" customHeight="1">
      <c r="A90" s="400" t="str">
        <f>IF('[1]p32'!$A$328&lt;&gt;0,'[1]p32'!$A$328,"")</f>
        <v>Pós-Graduação em Matemática</v>
      </c>
      <c r="B90" s="374"/>
      <c r="C90" s="374"/>
      <c r="D90" s="374"/>
      <c r="E90" s="375"/>
      <c r="F90" s="400" t="str">
        <f>IF('[1]p32'!$B$329&lt;&gt;0,'[1]p32'!$B$329,"")</f>
        <v>Participação em Colegiado de Curso como membro suplente</v>
      </c>
      <c r="G90" s="374"/>
      <c r="H90" s="374"/>
      <c r="I90" s="374"/>
      <c r="J90" s="374"/>
      <c r="K90" s="374"/>
      <c r="L90" s="374"/>
      <c r="M90" s="375"/>
      <c r="N90" s="400" t="str">
        <f>IF('[1]p32'!$H$328&lt;&gt;0,'[1]p32'!$H$328,"")</f>
        <v> Port./UAME/01/2007</v>
      </c>
      <c r="O90" s="374"/>
      <c r="P90" s="374"/>
      <c r="Q90" s="375"/>
      <c r="R90" s="35">
        <f>IF('[1]p32'!$J$328&lt;&gt;0,'[1]p32'!$J$328,"")</f>
        <v>39120</v>
      </c>
      <c r="S90" s="35">
        <f>IF('[1]p32'!$K$328&lt;&gt;0,'[1]p32'!$K$328,"")</f>
      </c>
    </row>
    <row r="91" spans="1:19" s="3" customFormat="1" ht="13.5" customHeight="1">
      <c r="A91" s="408"/>
      <c r="B91" s="408"/>
      <c r="C91" s="408"/>
      <c r="D91" s="408"/>
      <c r="E91" s="408"/>
      <c r="F91" s="408"/>
      <c r="G91" s="408"/>
      <c r="H91" s="408"/>
      <c r="I91" s="408"/>
      <c r="J91" s="408"/>
      <c r="K91" s="408"/>
      <c r="L91" s="408"/>
      <c r="M91" s="408"/>
      <c r="N91" s="408"/>
      <c r="O91" s="408"/>
      <c r="P91" s="408"/>
      <c r="Q91" s="408"/>
      <c r="R91" s="408"/>
      <c r="S91" s="408"/>
    </row>
    <row r="92" spans="1:19" s="45" customFormat="1" ht="13.5" customHeight="1">
      <c r="A92" s="372" t="str">
        <f>T('[1]p34'!$C$13:$G$13)</f>
        <v>Vandik Estevam Barbosa</v>
      </c>
      <c r="B92" s="373"/>
      <c r="C92" s="373"/>
      <c r="D92" s="373"/>
      <c r="E92" s="373"/>
      <c r="F92" s="377"/>
      <c r="G92" s="392"/>
      <c r="H92" s="378"/>
      <c r="I92" s="378"/>
      <c r="J92" s="378"/>
      <c r="K92" s="378"/>
      <c r="L92" s="378"/>
      <c r="M92" s="378"/>
      <c r="N92" s="378"/>
      <c r="O92" s="378"/>
      <c r="P92" s="378"/>
      <c r="Q92" s="378"/>
      <c r="R92" s="378"/>
      <c r="S92" s="378"/>
    </row>
    <row r="93" spans="1:19" s="45" customFormat="1" ht="13.5" customHeight="1">
      <c r="A93" s="400" t="str">
        <f>IF('[1]p34'!$A$324&lt;&gt;0,'[1]p34'!$A$324,"")</f>
        <v>Graduação em Administração</v>
      </c>
      <c r="B93" s="374"/>
      <c r="C93" s="374"/>
      <c r="D93" s="374"/>
      <c r="E93" s="375"/>
      <c r="F93" s="400" t="str">
        <f>IF('[1]p34'!$B$325&lt;&gt;0,'[1]p34'!$B$325,"")</f>
        <v>Participação em Colegiado de Curso como membro titular, exceto membro nato</v>
      </c>
      <c r="G93" s="374"/>
      <c r="H93" s="374"/>
      <c r="I93" s="374"/>
      <c r="J93" s="374"/>
      <c r="K93" s="374"/>
      <c r="L93" s="374"/>
      <c r="M93" s="375"/>
      <c r="N93" s="400" t="str">
        <f>IF('[1]p34'!$H$324&lt;&gt;0,'[1]p34'!$H$324,"")</f>
        <v>Port./UAME/019/2007</v>
      </c>
      <c r="O93" s="374"/>
      <c r="P93" s="374"/>
      <c r="Q93" s="375"/>
      <c r="R93" s="35">
        <f>IF('[1]p34'!$J$324&lt;&gt;0,'[1]p34'!$J$324,"")</f>
        <v>39198</v>
      </c>
      <c r="S93" s="35">
        <f>IF('[1]p34'!$K$324&lt;&gt;0,'[1]p34'!$K$324,"")</f>
      </c>
    </row>
    <row r="94" spans="1:19" s="45" customFormat="1" ht="13.5" customHeight="1">
      <c r="A94" s="400" t="str">
        <f>IF('[1]p34'!$A$328&lt;&gt;0,'[1]p34'!$A$328,"")</f>
        <v>Graduação em Matemática</v>
      </c>
      <c r="B94" s="374"/>
      <c r="C94" s="374"/>
      <c r="D94" s="374"/>
      <c r="E94" s="375"/>
      <c r="F94" s="400" t="str">
        <f>IF('[1]p34'!$B$329&lt;&gt;0,'[1]p34'!$B$329,"")</f>
        <v>Participação em Colegiado de Curso como membro suplente</v>
      </c>
      <c r="G94" s="374"/>
      <c r="H94" s="374"/>
      <c r="I94" s="374"/>
      <c r="J94" s="374"/>
      <c r="K94" s="374"/>
      <c r="L94" s="374"/>
      <c r="M94" s="375"/>
      <c r="N94" s="400" t="str">
        <f>IF('[1]p34'!$H$328&lt;&gt;0,'[1]p34'!$H$328,"")</f>
        <v>Port/UAME/007/2007</v>
      </c>
      <c r="O94" s="374"/>
      <c r="P94" s="374"/>
      <c r="Q94" s="375"/>
      <c r="R94" s="35">
        <f>IF('[1]p34'!$J$328&lt;&gt;0,'[1]p34'!$J$328,"")</f>
        <v>39198</v>
      </c>
      <c r="S94" s="35">
        <f>IF('[1]p34'!$K$328&lt;&gt;0,'[1]p34'!$K$328,"")</f>
      </c>
    </row>
    <row r="95" spans="1:19" s="3" customFormat="1" ht="13.5" customHeight="1">
      <c r="A95" s="408"/>
      <c r="B95" s="408"/>
      <c r="C95" s="408"/>
      <c r="D95" s="408"/>
      <c r="E95" s="408"/>
      <c r="F95" s="408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</row>
    <row r="96" spans="1:19" s="45" customFormat="1" ht="13.5" customHeight="1">
      <c r="A96" s="372" t="str">
        <f>T('[1]p35'!$C$13:$G$13)</f>
        <v>Vanio Fragoso de Melo</v>
      </c>
      <c r="B96" s="373"/>
      <c r="C96" s="373"/>
      <c r="D96" s="373"/>
      <c r="E96" s="373"/>
      <c r="F96" s="377"/>
      <c r="G96" s="392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378"/>
      <c r="S96" s="378"/>
    </row>
    <row r="97" spans="1:19" s="45" customFormat="1" ht="13.5" customHeight="1">
      <c r="A97" s="400" t="str">
        <f>IF('[1]p35'!$A$324&lt;&gt;0,'[1]p35'!$A$324,"")</f>
        <v>Membro da Câmara Superior de Pesquisa e Extensão</v>
      </c>
      <c r="B97" s="374"/>
      <c r="C97" s="374"/>
      <c r="D97" s="374"/>
      <c r="E97" s="375"/>
      <c r="F97" s="400" t="str">
        <f>IF('[1]p35'!$B$325&lt;&gt;0,'[1]p35'!$B$325,"")</f>
        <v>Participação em conselhos superiores como membro titular, exceto membro nato</v>
      </c>
      <c r="G97" s="374"/>
      <c r="H97" s="374"/>
      <c r="I97" s="374"/>
      <c r="J97" s="374"/>
      <c r="K97" s="374"/>
      <c r="L97" s="374"/>
      <c r="M97" s="375"/>
      <c r="N97" s="400" t="str">
        <f>IF('[1]p35'!$H$324&lt;&gt;0,'[1]p35'!$H$324,"")</f>
        <v>DCCT/Nº 082/2008</v>
      </c>
      <c r="O97" s="374"/>
      <c r="P97" s="374"/>
      <c r="Q97" s="375"/>
      <c r="R97" s="35">
        <f>IF('[1]p35'!$J$324&lt;&gt;0,'[1]p35'!$J$324,"")</f>
        <v>39603</v>
      </c>
      <c r="S97" s="35">
        <f>IF('[1]p35'!$K$324&lt;&gt;0,'[1]p35'!$K$324,"")</f>
      </c>
    </row>
  </sheetData>
  <sheetProtection password="CEFE" sheet="1"/>
  <mergeCells count="207">
    <mergeCell ref="F10:M10"/>
    <mergeCell ref="N10:Q10"/>
    <mergeCell ref="A10:E10"/>
    <mergeCell ref="A7:S7"/>
    <mergeCell ref="A9:E9"/>
    <mergeCell ref="F9:M9"/>
    <mergeCell ref="N9:Q9"/>
    <mergeCell ref="A8:F8"/>
    <mergeCell ref="G8:S8"/>
    <mergeCell ref="A1:S1"/>
    <mergeCell ref="A2:S2"/>
    <mergeCell ref="A3:D3"/>
    <mergeCell ref="N6:Q6"/>
    <mergeCell ref="Q3:R3"/>
    <mergeCell ref="E3:P3"/>
    <mergeCell ref="A4:S5"/>
    <mergeCell ref="A6:E6"/>
    <mergeCell ref="F6:M6"/>
    <mergeCell ref="A14:E14"/>
    <mergeCell ref="F14:M14"/>
    <mergeCell ref="N14:Q14"/>
    <mergeCell ref="A11:S11"/>
    <mergeCell ref="A12:F12"/>
    <mergeCell ref="G12:S12"/>
    <mergeCell ref="A13:E13"/>
    <mergeCell ref="F13:M13"/>
    <mergeCell ref="N13:Q13"/>
    <mergeCell ref="A18:E18"/>
    <mergeCell ref="F18:M18"/>
    <mergeCell ref="N18:Q18"/>
    <mergeCell ref="A15:S15"/>
    <mergeCell ref="A16:F16"/>
    <mergeCell ref="G16:S16"/>
    <mergeCell ref="A17:E17"/>
    <mergeCell ref="F17:M17"/>
    <mergeCell ref="N17:Q17"/>
    <mergeCell ref="A19:S19"/>
    <mergeCell ref="A20:F20"/>
    <mergeCell ref="G20:S20"/>
    <mergeCell ref="A21:E21"/>
    <mergeCell ref="F21:M21"/>
    <mergeCell ref="N21:Q21"/>
    <mergeCell ref="A22:S22"/>
    <mergeCell ref="A25:E25"/>
    <mergeCell ref="F25:M25"/>
    <mergeCell ref="N25:Q25"/>
    <mergeCell ref="A23:F23"/>
    <mergeCell ref="G23:S23"/>
    <mergeCell ref="A24:E24"/>
    <mergeCell ref="F24:M24"/>
    <mergeCell ref="N24:Q24"/>
    <mergeCell ref="A29:E29"/>
    <mergeCell ref="F29:M29"/>
    <mergeCell ref="N29:Q29"/>
    <mergeCell ref="A26:S26"/>
    <mergeCell ref="A27:F27"/>
    <mergeCell ref="G27:S27"/>
    <mergeCell ref="A28:E28"/>
    <mergeCell ref="F28:M28"/>
    <mergeCell ref="N28:Q28"/>
    <mergeCell ref="A30:S30"/>
    <mergeCell ref="A31:F31"/>
    <mergeCell ref="G31:S31"/>
    <mergeCell ref="A32:E32"/>
    <mergeCell ref="F32:M32"/>
    <mergeCell ref="N32:Q32"/>
    <mergeCell ref="A33:S33"/>
    <mergeCell ref="A34:F34"/>
    <mergeCell ref="G34:S34"/>
    <mergeCell ref="A35:E35"/>
    <mergeCell ref="F35:M35"/>
    <mergeCell ref="N35:Q35"/>
    <mergeCell ref="A36:S36"/>
    <mergeCell ref="A37:F37"/>
    <mergeCell ref="G37:S37"/>
    <mergeCell ref="A38:E38"/>
    <mergeCell ref="F38:M38"/>
    <mergeCell ref="N38:Q38"/>
    <mergeCell ref="A42:E42"/>
    <mergeCell ref="F42:M42"/>
    <mergeCell ref="N42:Q42"/>
    <mergeCell ref="A39:S39"/>
    <mergeCell ref="A40:F40"/>
    <mergeCell ref="G40:S40"/>
    <mergeCell ref="A41:E41"/>
    <mergeCell ref="F41:M41"/>
    <mergeCell ref="N41:Q41"/>
    <mergeCell ref="A46:E46"/>
    <mergeCell ref="F46:M46"/>
    <mergeCell ref="N46:Q46"/>
    <mergeCell ref="A43:S43"/>
    <mergeCell ref="A44:F44"/>
    <mergeCell ref="G44:S44"/>
    <mergeCell ref="A45:E45"/>
    <mergeCell ref="F45:M45"/>
    <mergeCell ref="N45:Q45"/>
    <mergeCell ref="A50:E50"/>
    <mergeCell ref="F50:M50"/>
    <mergeCell ref="N50:Q50"/>
    <mergeCell ref="A47:S47"/>
    <mergeCell ref="A48:F48"/>
    <mergeCell ref="G48:S48"/>
    <mergeCell ref="A49:E49"/>
    <mergeCell ref="F49:M49"/>
    <mergeCell ref="N49:Q49"/>
    <mergeCell ref="A51:S51"/>
    <mergeCell ref="A52:F52"/>
    <mergeCell ref="G52:S52"/>
    <mergeCell ref="A53:E53"/>
    <mergeCell ref="F53:M53"/>
    <mergeCell ref="N53:Q53"/>
    <mergeCell ref="A54:S54"/>
    <mergeCell ref="A55:F55"/>
    <mergeCell ref="G55:S55"/>
    <mergeCell ref="A56:E56"/>
    <mergeCell ref="F56:M56"/>
    <mergeCell ref="N56:Q56"/>
    <mergeCell ref="A60:E60"/>
    <mergeCell ref="F60:M60"/>
    <mergeCell ref="N60:Q60"/>
    <mergeCell ref="A57:S57"/>
    <mergeCell ref="A58:F58"/>
    <mergeCell ref="G58:S58"/>
    <mergeCell ref="A59:E59"/>
    <mergeCell ref="F59:M59"/>
    <mergeCell ref="N59:Q59"/>
    <mergeCell ref="A64:E64"/>
    <mergeCell ref="F64:M64"/>
    <mergeCell ref="N64:Q64"/>
    <mergeCell ref="A61:S61"/>
    <mergeCell ref="A62:F62"/>
    <mergeCell ref="G62:S62"/>
    <mergeCell ref="A63:E63"/>
    <mergeCell ref="F63:M63"/>
    <mergeCell ref="N63:Q63"/>
    <mergeCell ref="A68:E68"/>
    <mergeCell ref="F68:M68"/>
    <mergeCell ref="N68:Q68"/>
    <mergeCell ref="A65:S65"/>
    <mergeCell ref="A66:F66"/>
    <mergeCell ref="G66:S66"/>
    <mergeCell ref="A67:E67"/>
    <mergeCell ref="F67:M67"/>
    <mergeCell ref="N67:Q67"/>
    <mergeCell ref="A72:E72"/>
    <mergeCell ref="F72:M72"/>
    <mergeCell ref="N72:Q72"/>
    <mergeCell ref="A69:S69"/>
    <mergeCell ref="A70:F70"/>
    <mergeCell ref="G70:S70"/>
    <mergeCell ref="A71:E71"/>
    <mergeCell ref="F71:M71"/>
    <mergeCell ref="N71:Q71"/>
    <mergeCell ref="A76:E76"/>
    <mergeCell ref="F76:M76"/>
    <mergeCell ref="N76:Q76"/>
    <mergeCell ref="A73:S73"/>
    <mergeCell ref="A74:F74"/>
    <mergeCell ref="G74:S74"/>
    <mergeCell ref="A75:E75"/>
    <mergeCell ref="F75:M75"/>
    <mergeCell ref="N75:Q75"/>
    <mergeCell ref="A80:E80"/>
    <mergeCell ref="F80:M80"/>
    <mergeCell ref="N80:Q80"/>
    <mergeCell ref="A77:S77"/>
    <mergeCell ref="A78:F78"/>
    <mergeCell ref="G78:S78"/>
    <mergeCell ref="A79:E79"/>
    <mergeCell ref="F79:M79"/>
    <mergeCell ref="N79:Q79"/>
    <mergeCell ref="A81:S81"/>
    <mergeCell ref="A82:F82"/>
    <mergeCell ref="G82:S82"/>
    <mergeCell ref="A83:E83"/>
    <mergeCell ref="F83:M83"/>
    <mergeCell ref="N83:Q83"/>
    <mergeCell ref="A87:E87"/>
    <mergeCell ref="F87:M87"/>
    <mergeCell ref="N87:Q87"/>
    <mergeCell ref="A84:S84"/>
    <mergeCell ref="A85:F85"/>
    <mergeCell ref="G85:S85"/>
    <mergeCell ref="A86:E86"/>
    <mergeCell ref="F86:M86"/>
    <mergeCell ref="N86:Q86"/>
    <mergeCell ref="A91:S91"/>
    <mergeCell ref="A90:E90"/>
    <mergeCell ref="F90:M90"/>
    <mergeCell ref="N90:Q90"/>
    <mergeCell ref="A88:S88"/>
    <mergeCell ref="A89:F89"/>
    <mergeCell ref="G89:S89"/>
    <mergeCell ref="A94:E94"/>
    <mergeCell ref="F94:M94"/>
    <mergeCell ref="N94:Q94"/>
    <mergeCell ref="A92:F92"/>
    <mergeCell ref="G92:S92"/>
    <mergeCell ref="A93:E93"/>
    <mergeCell ref="F93:M93"/>
    <mergeCell ref="A97:E97"/>
    <mergeCell ref="F97:M97"/>
    <mergeCell ref="N97:Q97"/>
    <mergeCell ref="N93:Q93"/>
    <mergeCell ref="A95:S95"/>
    <mergeCell ref="A96:F96"/>
    <mergeCell ref="G96:S96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  <rowBreaks count="2" manualBreakCount="2">
    <brk id="33" max="255" man="1"/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10"/>
  <sheetViews>
    <sheetView zoomScalePageLayoutView="0" workbookViewId="0" topLeftCell="A1">
      <selection activeCell="E3" sqref="E3:Q3"/>
    </sheetView>
  </sheetViews>
  <sheetFormatPr defaultColWidth="9.140625" defaultRowHeight="12.75"/>
  <cols>
    <col min="1" max="1" width="5.8515625" style="0" customWidth="1"/>
    <col min="2" max="3" width="6.7109375" style="0" customWidth="1"/>
    <col min="4" max="4" width="17.140625" style="0" customWidth="1"/>
    <col min="5" max="5" width="6.28125" style="0" customWidth="1"/>
    <col min="6" max="6" width="5.7109375" style="0" customWidth="1"/>
    <col min="7" max="7" width="5.140625" style="0" customWidth="1"/>
    <col min="8" max="8" width="5.7109375" style="0" customWidth="1"/>
    <col min="9" max="10" width="5.57421875" style="0" customWidth="1"/>
    <col min="11" max="11" width="6.28125" style="0" customWidth="1"/>
    <col min="12" max="12" width="5.00390625" style="0" customWidth="1"/>
    <col min="13" max="13" width="5.8515625" style="0" customWidth="1"/>
    <col min="14" max="15" width="5.00390625" style="0" customWidth="1"/>
    <col min="16" max="16" width="3.7109375" style="0" customWidth="1"/>
    <col min="17" max="17" width="2.7109375" style="0" customWidth="1"/>
    <col min="18" max="18" width="8.7109375" style="0" customWidth="1"/>
    <col min="19" max="19" width="8.00390625" style="0" customWidth="1"/>
  </cols>
  <sheetData>
    <row r="1" spans="1:19" ht="13.5" thickBot="1">
      <c r="A1" s="380" t="s">
        <v>167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2"/>
    </row>
    <row r="2" spans="1:19" ht="13.5" thickBo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</row>
    <row r="3" spans="1:19" ht="13.5" thickBot="1">
      <c r="A3" s="384" t="s">
        <v>11</v>
      </c>
      <c r="B3" s="385"/>
      <c r="C3" s="385"/>
      <c r="D3" s="386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1"/>
      <c r="R3" s="37" t="s">
        <v>81</v>
      </c>
      <c r="S3" s="59" t="str">
        <f>'[1]p1'!$H$4</f>
        <v>2008.2</v>
      </c>
    </row>
    <row r="4" spans="1:19" s="8" customFormat="1" ht="13.5" thickBo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19" ht="13.5" thickBot="1">
      <c r="A5" s="405" t="s">
        <v>12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7"/>
      <c r="M5" s="405" t="s">
        <v>17</v>
      </c>
      <c r="N5" s="406"/>
      <c r="O5" s="406"/>
      <c r="P5" s="406"/>
      <c r="Q5" s="407"/>
      <c r="R5" s="33" t="s">
        <v>19</v>
      </c>
      <c r="S5" s="30" t="s">
        <v>25</v>
      </c>
    </row>
    <row r="6" spans="1:19" ht="12.75">
      <c r="A6" s="419"/>
      <c r="B6" s="419"/>
      <c r="C6" s="419"/>
      <c r="D6" s="419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</row>
    <row r="7" spans="1:19" s="45" customFormat="1" ht="12.75">
      <c r="A7" s="372" t="str">
        <f>T('[1]p1'!$C$13:$G$13)</f>
        <v>Alciônio Saldanha de Oliveira</v>
      </c>
      <c r="B7" s="417"/>
      <c r="C7" s="417"/>
      <c r="D7" s="418"/>
      <c r="E7" s="392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</row>
    <row r="8" spans="1:19" s="3" customFormat="1" ht="13.5" customHeight="1">
      <c r="A8" s="411" t="str">
        <f>IF('[1]p1'!$A$302&lt;&gt;0,'[1]p1'!$A$302,"")</f>
        <v>Coordenador do programa de desenvolvimento curricular do CCT</v>
      </c>
      <c r="B8" s="411"/>
      <c r="C8" s="411"/>
      <c r="D8" s="411"/>
      <c r="E8" s="412"/>
      <c r="F8" s="412"/>
      <c r="G8" s="412"/>
      <c r="H8" s="412"/>
      <c r="I8" s="412"/>
      <c r="J8" s="412"/>
      <c r="K8" s="412"/>
      <c r="L8" s="412"/>
      <c r="M8" s="412" t="str">
        <f>IF('[1]p1'!$H$302&lt;&gt;0,'[1]p1'!$H$302,"")</f>
        <v>Port/DCCT/008/2006</v>
      </c>
      <c r="N8" s="412"/>
      <c r="O8" s="412"/>
      <c r="P8" s="412"/>
      <c r="Q8" s="412"/>
      <c r="R8" s="116">
        <f>IF('[1]p1'!$J$302&lt;&gt;0,'[1]p1'!$J$302,"")</f>
        <v>38751</v>
      </c>
      <c r="S8" s="116">
        <f>IF('[1]p1'!$K$302&lt;&gt;0,'[1]p1'!$K$302,"")</f>
      </c>
    </row>
    <row r="9" spans="1:19" s="3" customFormat="1" ht="13.5" customHeight="1">
      <c r="A9" s="411" t="str">
        <f>IF('[1]p1'!$A$306&lt;&gt;0,'[1]p1'!$A$306,"")</f>
        <v>Comissão de Avaliação de Estágio Probatório (Profa. Patricia)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 t="str">
        <f>IF('[1]p1'!$H$306&lt;&gt;0,'[1]p1'!$H$306,"")</f>
        <v>Port./UAME/02/2006</v>
      </c>
      <c r="N9" s="411"/>
      <c r="O9" s="411"/>
      <c r="P9" s="411"/>
      <c r="Q9" s="411"/>
      <c r="R9" s="35">
        <f>IF('[1]p1'!$J$306&lt;&gt;0,'[1]p1'!$J$306,"")</f>
        <v>38814</v>
      </c>
      <c r="S9" s="35">
        <f>IF('[1]p1'!$K$306&lt;&gt;0,'[1]p1'!$K$306,"")</f>
        <v>39909</v>
      </c>
    </row>
    <row r="10" spans="1:19" s="3" customFormat="1" ht="13.5" customHeight="1">
      <c r="A10" s="411" t="str">
        <f>IF('[1]p1'!$A$310&lt;&gt;0,'[1]p1'!$A$310,"")</f>
        <v>Coordenador do Projeto de Monitoria - DME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>
        <f>IF('[1]p1'!$H$310&lt;&gt;0,'[1]p1'!$H$310,"")</f>
      </c>
      <c r="N10" s="411"/>
      <c r="O10" s="411"/>
      <c r="P10" s="411"/>
      <c r="Q10" s="411"/>
      <c r="R10" s="35">
        <f>IF('[1]p1'!$J$310&lt;&gt;0,'[1]p1'!$J$310,"")</f>
        <v>38901</v>
      </c>
      <c r="S10" s="35">
        <f>IF('[1]p1'!$K$310&lt;&gt;0,'[1]p1'!$K$310,"")</f>
      </c>
    </row>
    <row r="11" spans="1:19" s="3" customFormat="1" ht="13.5" customHeight="1">
      <c r="A11" s="414" t="str">
        <f>IF('[1]p1'!$A$314&lt;&gt;0,'[1]p1'!$A$314,"")</f>
        <v>Membro da comissão de avaliação dos Projetos Pedagógicos de Cursos do CCT </v>
      </c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 t="str">
        <f>IF('[1]p1'!$H$314&lt;&gt;0,'[1]p1'!$H$314,"")</f>
        <v>Port./UAME 03/2005</v>
      </c>
      <c r="N11" s="414"/>
      <c r="O11" s="414"/>
      <c r="P11" s="414"/>
      <c r="Q11" s="414"/>
      <c r="R11" s="35">
        <f>IF('[1]p1'!$J$314&lt;&gt;0,'[1]p1'!$J$314,"")</f>
        <v>38463</v>
      </c>
      <c r="S11" s="35">
        <f>IF('[1]p1'!$K$314&lt;&gt;0,'[1]p1'!$K$314,"")</f>
      </c>
    </row>
    <row r="12" spans="1:19" s="3" customFormat="1" ht="11.25">
      <c r="A12" s="408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8"/>
      <c r="P12" s="408"/>
      <c r="Q12" s="408"/>
      <c r="R12" s="408"/>
      <c r="S12" s="408"/>
    </row>
    <row r="13" spans="1:19" s="45" customFormat="1" ht="11.25">
      <c r="A13" s="395" t="str">
        <f>T('[1]p6'!$C$13:$G$13)</f>
        <v>Antônio Pereira Brandão Júnior</v>
      </c>
      <c r="B13" s="396"/>
      <c r="C13" s="396"/>
      <c r="D13" s="413"/>
      <c r="E13" s="392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</row>
    <row r="14" spans="1:19" s="3" customFormat="1" ht="13.5" customHeight="1">
      <c r="A14" s="411" t="str">
        <f>IF('[1]p6'!$A$302&lt;&gt;0,'[1]p6'!$A$302,"")</f>
        <v>Comissão de Avaliação de Estágio Probatório (Prof. Marcelo)</v>
      </c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 t="str">
        <f>IF('[1]p6'!$H$302&lt;&gt;0,'[1]p6'!$H$302,"")</f>
        <v>Port./UAME/05/2007</v>
      </c>
      <c r="N14" s="412"/>
      <c r="O14" s="412"/>
      <c r="P14" s="412"/>
      <c r="Q14" s="412"/>
      <c r="R14" s="116">
        <f>IF('[1]p6'!$J$302&lt;&gt;0,'[1]p6'!$J$302,"")</f>
        <v>39149</v>
      </c>
      <c r="S14" s="116">
        <f>IF('[1]p6'!$K$302&lt;&gt;0,'[1]p6'!$K$302,"")</f>
        <v>40245</v>
      </c>
    </row>
    <row r="15" spans="1:19" s="3" customFormat="1" ht="13.5" customHeight="1">
      <c r="A15" s="411" t="str">
        <f>IF('[1]p6'!$A$306&lt;&gt;0,'[1]p6'!$A$306,"")</f>
        <v>Comissão de Avaliação de Estágio Probatório (Profa. Miichelli)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 t="str">
        <f>IF('[1]p6'!$H$306&lt;&gt;0,'[1]p6'!$H$306,"")</f>
        <v>Port./UAME/ 04/2007</v>
      </c>
      <c r="N15" s="411"/>
      <c r="O15" s="411"/>
      <c r="P15" s="411"/>
      <c r="Q15" s="411"/>
      <c r="R15" s="35">
        <f>IF('[1]p6'!$J$306&lt;&gt;0,'[1]p6'!$J$306,"")</f>
        <v>39149</v>
      </c>
      <c r="S15" s="35">
        <f>IF('[1]p6'!$K$306&lt;&gt;0,'[1]p6'!$K$306,"")</f>
        <v>40245</v>
      </c>
    </row>
    <row r="16" spans="1:19" s="3" customFormat="1" ht="11.25">
      <c r="A16" s="40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</row>
    <row r="17" spans="1:19" s="45" customFormat="1" ht="11.25">
      <c r="A17" s="395" t="str">
        <f>T('[1]p7'!$C$13:$G$13)</f>
        <v>Aparecido Jesuino de Souza</v>
      </c>
      <c r="B17" s="396"/>
      <c r="C17" s="396"/>
      <c r="D17" s="413"/>
      <c r="E17" s="392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</row>
    <row r="18" spans="1:19" s="3" customFormat="1" ht="13.5" customHeight="1">
      <c r="A18" s="411" t="str">
        <f>IF('[1]p7'!$A$302&lt;&gt;0,'[1]p7'!$A$302,"")</f>
        <v>Comissão de Elaboração do Regimento da UAME</v>
      </c>
      <c r="B18" s="411"/>
      <c r="C18" s="411"/>
      <c r="D18" s="411"/>
      <c r="E18" s="412"/>
      <c r="F18" s="412"/>
      <c r="G18" s="412"/>
      <c r="H18" s="412"/>
      <c r="I18" s="412"/>
      <c r="J18" s="412"/>
      <c r="K18" s="412"/>
      <c r="L18" s="412"/>
      <c r="M18" s="412" t="str">
        <f>IF('[1]p7'!$H$302&lt;&gt;0,'[1]p7'!$H$302,"")</f>
        <v>Port./UAME/41/07</v>
      </c>
      <c r="N18" s="412"/>
      <c r="O18" s="412"/>
      <c r="P18" s="412"/>
      <c r="Q18" s="412"/>
      <c r="R18" s="116">
        <f>IF('[1]p7'!$J$302&lt;&gt;0,'[1]p7'!$J$302,"")</f>
        <v>39489</v>
      </c>
      <c r="S18" s="116">
        <f>IF('[1]p7'!$K$302&lt;&gt;0,'[1]p7'!$K$302,"")</f>
        <v>39751</v>
      </c>
    </row>
    <row r="19" spans="1:19" s="3" customFormat="1" ht="13.5" customHeight="1">
      <c r="A19" s="411" t="str">
        <f>IF('[1]p7'!$A$306&lt;&gt;0,'[1]p7'!$A$306,"")</f>
        <v>Coordenação local do Projeto Instituto do Milênio em Matemática: IM-AGIMP</v>
      </c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1" t="str">
        <f>IF('[1]p7'!$H$306&lt;&gt;0,'[1]p7'!$H$306,"")</f>
        <v>Email do Jacob</v>
      </c>
      <c r="N19" s="411"/>
      <c r="O19" s="411"/>
      <c r="P19" s="411"/>
      <c r="Q19" s="411"/>
      <c r="R19" s="35">
        <f>IF('[1]p7'!$J$306&lt;&gt;0,'[1]p7'!$J$306,"")</f>
        <v>37316</v>
      </c>
      <c r="S19" s="35">
        <f>IF('[1]p7'!$K$306&lt;&gt;0,'[1]p7'!$K$306,"")</f>
        <v>39751</v>
      </c>
    </row>
    <row r="20" spans="1:19" s="3" customFormat="1" ht="13.5" customHeight="1">
      <c r="A20" s="411" t="str">
        <f>IF('[1]p7'!$A$310&lt;&gt;0,'[1]p7'!$A$310,"")</f>
        <v>Coordenação do Laboratório de Informática (LIDME) da UAME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 t="str">
        <f>IF('[1]p7'!$H$310&lt;&gt;0,'[1]p7'!$H$310,"")</f>
        <v>Port./UAME/006/06</v>
      </c>
      <c r="N20" s="411"/>
      <c r="O20" s="411"/>
      <c r="P20" s="411"/>
      <c r="Q20" s="411"/>
      <c r="R20" s="35">
        <f>IF('[1]p7'!$J$310&lt;&gt;0,'[1]p7'!$J$310,"")</f>
        <v>38940</v>
      </c>
      <c r="S20" s="35">
        <f>IF('[1]p7'!$K$310&lt;&gt;0,'[1]p7'!$K$310,"")</f>
      </c>
    </row>
    <row r="21" spans="1:19" s="3" customFormat="1" ht="13.5" customHeight="1">
      <c r="A21" s="414" t="str">
        <f>IF('[1]p7'!$A$314&lt;&gt;0,'[1]p7'!$A$314,"")</f>
        <v>Coordenação da Biblioteca Setorial da UAME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 t="str">
        <f>IF('[1]p7'!$H$314&lt;&gt;0,'[1]p7'!$H$314,"")</f>
        <v>Port./UAME/010/06</v>
      </c>
      <c r="N21" s="414"/>
      <c r="O21" s="414"/>
      <c r="P21" s="414"/>
      <c r="Q21" s="414"/>
      <c r="R21" s="35">
        <f>IF('[1]p7'!$J$314&lt;&gt;0,'[1]p7'!$J$314,"")</f>
        <v>38951</v>
      </c>
      <c r="S21" s="35">
        <f>IF('[1]p7'!$K$314&lt;&gt;0,'[1]p7'!$K$314,"")</f>
        <v>39873</v>
      </c>
    </row>
    <row r="22" spans="1:19" s="3" customFormat="1" ht="13.5" customHeight="1">
      <c r="A22" s="411" t="str">
        <f>IF('[1]p7'!$A$318&lt;&gt;0,'[1]p7'!$A$318,"")</f>
        <v>Avaliação p/ Progressão Funcional para a Classe de Professor Associado</v>
      </c>
      <c r="B22" s="411"/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 t="str">
        <f>IF('[1]p7'!$H$318&lt;&gt;0,'[1]p7'!$H$318,"")</f>
        <v>Port.GR/UFCG/ 064/2008</v>
      </c>
      <c r="N22" s="411"/>
      <c r="O22" s="411"/>
      <c r="P22" s="411"/>
      <c r="Q22" s="411"/>
      <c r="R22" s="35">
        <f>IF('[1]p7'!$J$318&lt;&gt;0,'[1]p7'!$J$318,"")</f>
        <v>39601</v>
      </c>
      <c r="S22" s="35">
        <f>IF('[1]p7'!$K$318&lt;&gt;0,'[1]p7'!$K$318,"")</f>
      </c>
    </row>
    <row r="23" spans="1:19" s="3" customFormat="1" ht="13.5" customHeight="1">
      <c r="A23" s="411" t="str">
        <f>IF('[1]p41'!$A$306&lt;&gt;0,'[1]p41'!$A$306,"")</f>
        <v>Pres. da Comissão de Avaliação de Estágio Probatório da Prof. Angelo Roncalli</v>
      </c>
      <c r="B23" s="411"/>
      <c r="C23" s="411"/>
      <c r="D23" s="411"/>
      <c r="E23" s="411"/>
      <c r="F23" s="411"/>
      <c r="G23" s="411"/>
      <c r="H23" s="411"/>
      <c r="I23" s="411"/>
      <c r="J23" s="411"/>
      <c r="K23" s="411"/>
      <c r="L23" s="411"/>
      <c r="M23" s="411" t="str">
        <f>IF('[1]p41'!$H$306&lt;&gt;0,'[1]p41'!$H$306,"")</f>
        <v>Port./UAME/007/06</v>
      </c>
      <c r="N23" s="411"/>
      <c r="O23" s="411"/>
      <c r="P23" s="411"/>
      <c r="Q23" s="411"/>
      <c r="R23" s="35">
        <f>IF('[1]p41'!$J$306&lt;&gt;0,'[1]p41'!$J$306,"")</f>
        <v>38947</v>
      </c>
      <c r="S23" s="35">
        <f>IF('[1]p41'!$K$306&lt;&gt;0,'[1]p41'!$K$306,"")</f>
        <v>40042</v>
      </c>
    </row>
    <row r="24" spans="1:19" s="3" customFormat="1" ht="13.5" customHeight="1">
      <c r="A24" s="411" t="str">
        <f>IF('[1]p41'!$A$310&lt;&gt;0,'[1]p41'!$A$310,"")</f>
        <v>Pres. da Comissão de Avaliação de Estágio Probatório do Prof. Jesualdo</v>
      </c>
      <c r="B24" s="411"/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 t="str">
        <f>IF('[1]p41'!$H$310&lt;&gt;0,'[1]p41'!$H$310,"")</f>
        <v>Port./UAME/008/06</v>
      </c>
      <c r="N24" s="411"/>
      <c r="O24" s="411"/>
      <c r="P24" s="411"/>
      <c r="Q24" s="411"/>
      <c r="R24" s="35">
        <f>IF('[1]p41'!$J$310&lt;&gt;0,'[1]p41'!$J$310,"")</f>
        <v>38947</v>
      </c>
      <c r="S24" s="35">
        <f>IF('[1]p41'!$K$310&lt;&gt;0,'[1]p41'!$K$310,"")</f>
        <v>40042</v>
      </c>
    </row>
    <row r="25" spans="1:19" s="3" customFormat="1" ht="13.5" customHeight="1">
      <c r="A25" s="414" t="str">
        <f>IF('[1]p41'!$A$314&lt;&gt;0,'[1]p41'!$A$314,"")</f>
        <v>Pres. da Comissão de Avaliação de Estágio Probatório do Prof. Claudianor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 t="str">
        <f>IF('[1]p41'!$H$314&lt;&gt;0,'[1]p41'!$H$314,"")</f>
        <v>Port./UAME/004/06</v>
      </c>
      <c r="N25" s="414"/>
      <c r="O25" s="414"/>
      <c r="P25" s="414"/>
      <c r="Q25" s="414"/>
      <c r="R25" s="35">
        <f>IF('[1]p41'!$J$314&lt;&gt;0,'[1]p41'!$J$314,"")</f>
        <v>38947</v>
      </c>
      <c r="S25" s="35">
        <f>IF('[1]p41'!$K$314&lt;&gt;0,'[1]p41'!$K$314,"")</f>
        <v>40042</v>
      </c>
    </row>
    <row r="26" spans="1:19" s="3" customFormat="1" ht="11.25">
      <c r="A26" s="408"/>
      <c r="B26" s="408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</row>
    <row r="27" spans="1:19" s="45" customFormat="1" ht="11.25">
      <c r="A27" s="395" t="str">
        <f>T('[1]p9'!$C$13:$G$13)</f>
        <v>Claudianor Oliveira Alves</v>
      </c>
      <c r="B27" s="396"/>
      <c r="C27" s="396"/>
      <c r="D27" s="413"/>
      <c r="E27" s="392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</row>
    <row r="28" spans="1:19" s="3" customFormat="1" ht="13.5" customHeight="1">
      <c r="A28" s="411" t="str">
        <f>IF('[1]p9'!$A$306&lt;&gt;0,'[1]p9'!$A$306,"")</f>
        <v>Pres. da Comissão de Avaliação de Estágio Probatório do Prof. Alexsandro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 t="str">
        <f>IF('[1]p9'!$H$306&lt;&gt;0,'[1]p9'!$H$306,"")</f>
        <v>Port./DME/07/2002</v>
      </c>
      <c r="N28" s="411"/>
      <c r="O28" s="411"/>
      <c r="P28" s="411"/>
      <c r="Q28" s="411"/>
      <c r="R28" s="35">
        <f>IF('[1]p9'!$J$306&lt;&gt;0,'[1]p9'!$J$306,"")</f>
        <v>37414</v>
      </c>
      <c r="S28" s="35">
        <f>IF('[1]p9'!$K$306&lt;&gt;0,'[1]p9'!$K$306,"")</f>
      </c>
    </row>
    <row r="29" spans="1:19" s="3" customFormat="1" ht="13.5" customHeight="1">
      <c r="A29" s="411" t="str">
        <f>IF('[1]p9'!$A$310&lt;&gt;0,'[1]p9'!$A$310,"")</f>
        <v>Pres. da comissão de Avaliação de Estágio Probatório do Prof. Joseilson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 t="str">
        <f>IF('[1]p9'!$H$310&lt;&gt;0,'[1]p9'!$H$310,"")</f>
        <v>Port./DME/14/2002</v>
      </c>
      <c r="N29" s="411"/>
      <c r="O29" s="411"/>
      <c r="P29" s="411"/>
      <c r="Q29" s="411"/>
      <c r="R29" s="35">
        <f>IF('[1]p9'!$J$310&lt;&gt;0,'[1]p9'!$J$310,"")</f>
        <v>37474</v>
      </c>
      <c r="S29" s="35">
        <f>IF('[1]p9'!$K$310&lt;&gt;0,'[1]p9'!$K$310,"")</f>
      </c>
    </row>
    <row r="30" spans="1:19" s="3" customFormat="1" ht="13.5" customHeight="1">
      <c r="A30" s="414" t="str">
        <f>IF('[1]p9'!$A$314&lt;&gt;0,'[1]p9'!$A$314,"")</f>
        <v>Coord. do Projeto Eq. Dif.  Aplicadas e Álgebra com Identidades Polinomiais</v>
      </c>
      <c r="B30" s="414"/>
      <c r="C30" s="414"/>
      <c r="D30" s="414"/>
      <c r="E30" s="414"/>
      <c r="F30" s="414"/>
      <c r="G30" s="414"/>
      <c r="H30" s="414"/>
      <c r="I30" s="414"/>
      <c r="J30" s="414"/>
      <c r="K30" s="414"/>
      <c r="L30" s="414"/>
      <c r="M30" s="414" t="str">
        <f>IF('[1]p9'!$H$314&lt;&gt;0,'[1]p9'!$H$314,"")</f>
        <v>E-mail CNPq</v>
      </c>
      <c r="N30" s="414"/>
      <c r="O30" s="414"/>
      <c r="P30" s="414"/>
      <c r="Q30" s="414"/>
      <c r="R30" s="35">
        <f>IF('[1]p9'!$J$314&lt;&gt;0,'[1]p9'!$J$314,"")</f>
        <v>39144</v>
      </c>
      <c r="S30" s="35">
        <f>IF('[1]p9'!$K$314&lt;&gt;0,'[1]p9'!$K$314,"")</f>
        <v>39874</v>
      </c>
    </row>
    <row r="31" spans="1:19" s="3" customFormat="1" ht="11.25">
      <c r="A31" s="408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</row>
    <row r="32" spans="1:19" s="45" customFormat="1" ht="11.25">
      <c r="A32" s="395" t="str">
        <f>T('[1]p10'!$C$13:$G$13)</f>
        <v>Daniel Cordeiro de Morais Filho</v>
      </c>
      <c r="B32" s="396"/>
      <c r="C32" s="396"/>
      <c r="D32" s="413"/>
      <c r="E32" s="392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</row>
    <row r="33" spans="1:19" s="3" customFormat="1" ht="13.5" customHeight="1">
      <c r="A33" s="411" t="str">
        <f>IF('[1]p10'!$A$306&lt;&gt;0,'[1]p10'!$A$306,"")</f>
        <v>Coordenador Geral do Programa Institucional de Bolsas de Incentivo 'a Docência  _PIBIB no âmbito da UFCG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 t="str">
        <f>IF('[1]p10'!$H$306&lt;&gt;0,'[1]p10'!$H$306,"")</f>
        <v>Port. GR/31/2008</v>
      </c>
      <c r="N33" s="411"/>
      <c r="O33" s="411"/>
      <c r="P33" s="411"/>
      <c r="Q33" s="411"/>
      <c r="R33" s="35">
        <f>IF('[1]p10'!$J$306&lt;&gt;0,'[1]p10'!$J$306,"")</f>
        <v>39525</v>
      </c>
      <c r="S33" s="35">
        <f>IF('[1]p10'!$K$306&lt;&gt;0,'[1]p10'!$K$306,"")</f>
        <v>41091</v>
      </c>
    </row>
    <row r="34" spans="1:19" s="3" customFormat="1" ht="13.5" customHeight="1">
      <c r="A34" s="411" t="str">
        <f>IF('[1]p10'!$A$310&lt;&gt;0,'[1]p10'!$A$310,"")</f>
        <v>Comissão de Avaliação de Estágio Probatório do Prof. (Claudianor)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 t="str">
        <f>IF('[1]p10'!$H$310&lt;&gt;0,'[1]p10'!$H$310,"")</f>
        <v>Port./UAME/004/06</v>
      </c>
      <c r="N34" s="411"/>
      <c r="O34" s="411"/>
      <c r="P34" s="411"/>
      <c r="Q34" s="411"/>
      <c r="R34" s="35">
        <f>IF('[1]p10'!$J$310&lt;&gt;0,'[1]p10'!$J$310,"")</f>
        <v>38947</v>
      </c>
      <c r="S34" s="35">
        <f>IF('[1]p10'!$K$310&lt;&gt;0,'[1]p10'!$K$310,"")</f>
        <v>40042</v>
      </c>
    </row>
    <row r="35" spans="1:19" s="3" customFormat="1" ht="13.5" customHeight="1">
      <c r="A35" s="414" t="str">
        <f>IF('[1]p10'!$A$314&lt;&gt;0,'[1]p10'!$A$314,"")</f>
        <v>Pres. da Comissão de Avaliação p/ Progressão Funcional para a Classe de Professor Associado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 t="str">
        <f>IF('[1]p10'!$H$314&lt;&gt;0,'[1]p10'!$H$314,"")</f>
        <v>Port. GR/058/2006</v>
      </c>
      <c r="N35" s="414"/>
      <c r="O35" s="414"/>
      <c r="P35" s="414"/>
      <c r="Q35" s="414"/>
      <c r="R35" s="35">
        <f>IF('[1]p10'!$J$314&lt;&gt;0,'[1]p10'!$J$314,"")</f>
        <v>38959</v>
      </c>
      <c r="S35" s="35">
        <f>IF('[1]p10'!$K$314&lt;&gt;0,'[1]p10'!$K$314,"")</f>
      </c>
    </row>
    <row r="36" spans="1:19" s="3" customFormat="1" ht="11.25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</row>
    <row r="37" spans="1:19" s="45" customFormat="1" ht="11.25">
      <c r="A37" s="395" t="str">
        <f>T('[1]p12'!$C$13:$G$13)</f>
        <v>Florence Ayres Campello de Oliveira</v>
      </c>
      <c r="B37" s="396"/>
      <c r="C37" s="396"/>
      <c r="D37" s="413"/>
      <c r="E37" s="392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</row>
    <row r="38" spans="1:19" s="3" customFormat="1" ht="13.5" customHeight="1">
      <c r="A38" s="411" t="str">
        <f>IF('[1]p12'!$A$302&lt;&gt;0,'[1]p12'!$A$302,"")</f>
        <v>Sub-Coordenadora do LAPEM</v>
      </c>
      <c r="B38" s="411"/>
      <c r="C38" s="411"/>
      <c r="D38" s="411"/>
      <c r="E38" s="412"/>
      <c r="F38" s="412"/>
      <c r="G38" s="412"/>
      <c r="H38" s="412"/>
      <c r="I38" s="412"/>
      <c r="J38" s="412"/>
      <c r="K38" s="412"/>
      <c r="L38" s="412"/>
      <c r="M38" s="412" t="str">
        <f>IF('[1]p12'!$H$302&lt;&gt;0,'[1]p12'!$H$302,"")</f>
        <v>Port./UAME/33/2007  13/09/07    13/09/09</v>
      </c>
      <c r="N38" s="412"/>
      <c r="O38" s="412"/>
      <c r="P38" s="412"/>
      <c r="Q38" s="412"/>
      <c r="R38" s="116">
        <f>IF('[1]p12'!$J$302&lt;&gt;0,'[1]p12'!$J$302,"")</f>
        <v>39338</v>
      </c>
      <c r="S38" s="116">
        <f>IF('[1]p12'!$K$302&lt;&gt;0,'[1]p12'!$K$302,"")</f>
        <v>40069</v>
      </c>
    </row>
    <row r="39" spans="1:19" s="3" customFormat="1" ht="13.5" customHeight="1">
      <c r="A39" s="411" t="str">
        <f>IF('[1]p12'!$A$306&lt;&gt;0,'[1]p12'!$A$306,"")</f>
        <v>Comissão de Avaliação Docente da UAME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 t="str">
        <f>IF('[1]p12'!$H$306&lt;&gt;0,'[1]p12'!$H$306,"")</f>
        <v>Port./UAME/19/2008 16/09/08 30/09/08</v>
      </c>
      <c r="N39" s="411"/>
      <c r="O39" s="411"/>
      <c r="P39" s="411"/>
      <c r="Q39" s="411"/>
      <c r="R39" s="35">
        <f>IF('[1]p12'!$J$306&lt;&gt;0,'[1]p12'!$J$306,"")</f>
        <v>39710</v>
      </c>
      <c r="S39" s="35">
        <f>IF('[1]p12'!$K$306&lt;&gt;0,'[1]p12'!$K$306,"")</f>
        <v>39721</v>
      </c>
    </row>
    <row r="40" spans="1:19" s="3" customFormat="1" ht="13.5" customHeight="1">
      <c r="A40" s="411" t="str">
        <f>IF('[1]p12'!$A$310&lt;&gt;0,'[1]p12'!$A$310,"")</f>
        <v>Comissão de Avaliação Docente da UAME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 t="str">
        <f>IF('[1]p12'!$H$310&lt;&gt;0,'[1]p12'!$H$310,"")</f>
        <v>Port./UAME/21/2008</v>
      </c>
      <c r="N40" s="411"/>
      <c r="O40" s="411"/>
      <c r="P40" s="411"/>
      <c r="Q40" s="411"/>
      <c r="R40" s="35">
        <f>IF('[1]p12'!$J$310&lt;&gt;0,'[1]p12'!$J$310,"")</f>
        <v>39734</v>
      </c>
      <c r="S40" s="35">
        <f>IF('[1]p12'!$K$310&lt;&gt;0,'[1]p12'!$K$310,"")</f>
        <v>39749</v>
      </c>
    </row>
    <row r="41" spans="1:19" s="3" customFormat="1" ht="13.5" customHeight="1">
      <c r="A41" s="414" t="str">
        <f>IF('[1]p12'!$A$314&lt;&gt;0,'[1]p12'!$A$314,"")</f>
        <v>Comissão de Avaliação Docente da UAME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 t="str">
        <f>IF('[1]p12'!$H$314&lt;&gt;0,'[1]p12'!$H$314,"")</f>
        <v>Port./UAME/22/2008</v>
      </c>
      <c r="N41" s="414"/>
      <c r="O41" s="414"/>
      <c r="P41" s="414"/>
      <c r="Q41" s="414"/>
      <c r="R41" s="35">
        <f>IF('[1]p12'!$J$314&lt;&gt;0,'[1]p12'!$J$314,"")</f>
        <v>39734</v>
      </c>
      <c r="S41" s="35">
        <f>IF('[1]p12'!$K$314&lt;&gt;0,'[1]p12'!$K$314,"")</f>
        <v>39749</v>
      </c>
    </row>
    <row r="42" spans="1:19" s="3" customFormat="1" ht="13.5" customHeight="1">
      <c r="A42" s="411" t="str">
        <f>IF('[1]p12'!$A$318&lt;&gt;0,'[1]p12'!$A$318,"")</f>
        <v>Comissão de Avaliação Docente da UAME</v>
      </c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 t="str">
        <f>IF('[1]p12'!$H$318&lt;&gt;0,'[1]p12'!$H$318,"")</f>
        <v>Port./UAME/34/2008</v>
      </c>
      <c r="N42" s="411"/>
      <c r="O42" s="411"/>
      <c r="P42" s="411"/>
      <c r="Q42" s="411"/>
      <c r="R42" s="35">
        <f>IF('[1]p12'!$J$318&lt;&gt;0,'[1]p12'!$J$318,"")</f>
        <v>39778</v>
      </c>
      <c r="S42" s="35">
        <f>IF('[1]p12'!$K$318&lt;&gt;0,'[1]p12'!$K$318,"")</f>
        <v>39794</v>
      </c>
    </row>
    <row r="43" spans="1:19" s="3" customFormat="1" ht="11.25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</row>
    <row r="44" spans="1:19" s="45" customFormat="1" ht="11.25">
      <c r="A44" s="395" t="str">
        <f>T('[1]p13'!$C$13:$G$13)</f>
        <v>Francisco Antônio Morais de Souza</v>
      </c>
      <c r="B44" s="396"/>
      <c r="C44" s="396"/>
      <c r="D44" s="413"/>
      <c r="E44" s="392"/>
      <c r="F44" s="378"/>
      <c r="G44" s="378"/>
      <c r="H44" s="378"/>
      <c r="I44" s="378"/>
      <c r="J44" s="378"/>
      <c r="K44" s="378"/>
      <c r="L44" s="378"/>
      <c r="M44" s="378"/>
      <c r="N44" s="378"/>
      <c r="O44" s="378"/>
      <c r="P44" s="378"/>
      <c r="Q44" s="378"/>
      <c r="R44" s="378"/>
      <c r="S44" s="378"/>
    </row>
    <row r="45" spans="1:19" s="3" customFormat="1" ht="13.5" customHeight="1">
      <c r="A45" s="411" t="str">
        <f>IF('[1]p13'!$A$302&lt;&gt;0,'[1]p13'!$A$302,"")</f>
        <v>Coordenador do LANEST</v>
      </c>
      <c r="B45" s="411"/>
      <c r="C45" s="411"/>
      <c r="D45" s="411"/>
      <c r="E45" s="412"/>
      <c r="F45" s="412"/>
      <c r="G45" s="412"/>
      <c r="H45" s="412"/>
      <c r="I45" s="412"/>
      <c r="J45" s="412"/>
      <c r="K45" s="412"/>
      <c r="L45" s="412"/>
      <c r="M45" s="412">
        <f>IF('[1]p13'!$H$302&lt;&gt;0,'[1]p13'!$H$302,"")</f>
      </c>
      <c r="N45" s="412"/>
      <c r="O45" s="412"/>
      <c r="P45" s="412"/>
      <c r="Q45" s="412"/>
      <c r="R45" s="116">
        <f>IF('[1]p13'!$J$302&lt;&gt;0,'[1]p13'!$J$302,"")</f>
      </c>
      <c r="S45" s="116">
        <f>IF('[1]p13'!$K$302&lt;&gt;0,'[1]p13'!$K$302,"")</f>
      </c>
    </row>
    <row r="46" spans="1:19" s="3" customFormat="1" ht="13.5" customHeight="1">
      <c r="A46" s="411" t="str">
        <f>IF('[1]p13'!$A$306&lt;&gt;0,'[1]p13'!$A$306,"")</f>
        <v>Coordenador da Área de Estatística</v>
      </c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>
        <f>IF('[1]p13'!$H$306&lt;&gt;0,'[1]p13'!$H$306,"")</f>
      </c>
      <c r="N46" s="411"/>
      <c r="O46" s="411"/>
      <c r="P46" s="411"/>
      <c r="Q46" s="411"/>
      <c r="R46" s="35">
        <f>IF('[1]p13'!$J$306&lt;&gt;0,'[1]p13'!$J$306,"")</f>
      </c>
      <c r="S46" s="35">
        <f>IF('[1]p13'!$K$306&lt;&gt;0,'[1]p13'!$K$306,"")</f>
      </c>
    </row>
    <row r="47" spans="1:19" s="3" customFormat="1" ht="13.5" customHeight="1">
      <c r="A47" s="411" t="str">
        <f>IF('[1]p13'!$A$310&lt;&gt;0,'[1]p13'!$A$310,"")</f>
        <v>Coordenador do Programa de Recursos Humanos da ANP (PRH-25/ANP)</v>
      </c>
      <c r="B47" s="41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 t="str">
        <f>IF('[1]p13'!$H$310&lt;&gt;0,'[1]p13'!$H$310,"")</f>
        <v>Port 076/2006-UFCG</v>
      </c>
      <c r="N47" s="411"/>
      <c r="O47" s="411"/>
      <c r="P47" s="411"/>
      <c r="Q47" s="411"/>
      <c r="R47" s="35">
        <f>IF('[1]p13'!$J$310&lt;&gt;0,'[1]p13'!$J$310,"")</f>
        <v>38992</v>
      </c>
      <c r="S47" s="35">
        <f>IF('[1]p13'!$K$310&lt;&gt;0,'[1]p13'!$K$310,"")</f>
        <v>39722</v>
      </c>
    </row>
    <row r="48" spans="1:19" s="3" customFormat="1" ht="11.25">
      <c r="A48" s="408"/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</row>
    <row r="49" spans="1:19" s="45" customFormat="1" ht="11.25">
      <c r="A49" s="395" t="str">
        <f>T('[1]p15'!$C$13:$G$13)</f>
        <v>Gilberto da Silva Matos</v>
      </c>
      <c r="B49" s="396"/>
      <c r="C49" s="396"/>
      <c r="D49" s="413"/>
      <c r="E49" s="392"/>
      <c r="F49" s="378"/>
      <c r="G49" s="378"/>
      <c r="H49" s="378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</row>
    <row r="50" spans="1:19" s="3" customFormat="1" ht="13.5" customHeight="1">
      <c r="A50" s="411" t="str">
        <f>IF('[1]p15'!$A$302&lt;&gt;0,'[1]p15'!$A$302,"")</f>
        <v>Coordenador da área de Estatística junto à UAME/UFCG</v>
      </c>
      <c r="B50" s="411"/>
      <c r="C50" s="411"/>
      <c r="D50" s="411"/>
      <c r="E50" s="412"/>
      <c r="F50" s="412"/>
      <c r="G50" s="412"/>
      <c r="H50" s="412"/>
      <c r="I50" s="412"/>
      <c r="J50" s="412"/>
      <c r="K50" s="412"/>
      <c r="L50" s="412"/>
      <c r="M50" s="412">
        <f>IF('[1]p15'!$H$302&lt;&gt;0,'[1]p15'!$H$302,"")</f>
      </c>
      <c r="N50" s="412"/>
      <c r="O50" s="412"/>
      <c r="P50" s="412"/>
      <c r="Q50" s="412"/>
      <c r="R50" s="116">
        <f>IF('[1]p15'!$J$302&lt;&gt;0,'[1]p15'!$J$302,"")</f>
        <v>39630</v>
      </c>
      <c r="S50" s="116">
        <f>IF('[1]p15'!$K$302&lt;&gt;0,'[1]p15'!$K$302,"")</f>
        <v>39995</v>
      </c>
    </row>
    <row r="51" spans="1:19" s="3" customFormat="1" ht="13.5" customHeight="1">
      <c r="A51" s="411" t="str">
        <f>IF('[1]p15'!$A$306&lt;&gt;0,'[1]p15'!$A$306,"")</f>
        <v>Participação na Comissão de elaboração do PPC de Estatística.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 t="str">
        <f>IF('[1]p15'!$H$306&lt;&gt;0,'[1]p15'!$H$306,"")</f>
        <v>Port. DCCT/78/08</v>
      </c>
      <c r="N51" s="411"/>
      <c r="O51" s="411"/>
      <c r="P51" s="411"/>
      <c r="Q51" s="411"/>
      <c r="R51" s="35">
        <f>IF('[1]p15'!$J$306&lt;&gt;0,'[1]p15'!$J$306,"")</f>
        <v>39650</v>
      </c>
      <c r="S51" s="35">
        <f>IF('[1]p15'!$K$306&lt;&gt;0,'[1]p15'!$K$306,"")</f>
        <v>39859</v>
      </c>
    </row>
    <row r="52" spans="1:19" s="3" customFormat="1" ht="11.25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</row>
    <row r="53" spans="1:19" s="45" customFormat="1" ht="11.25">
      <c r="A53" s="395" t="str">
        <f>T('[1]p16'!$C$13:$G$13)</f>
        <v>Henrique Fernandes de Lima</v>
      </c>
      <c r="B53" s="396"/>
      <c r="C53" s="396"/>
      <c r="D53" s="413"/>
      <c r="E53" s="392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</row>
    <row r="54" spans="1:19" s="3" customFormat="1" ht="13.5" customHeight="1">
      <c r="A54" s="411" t="str">
        <f>IF('[1]p16'!$A$306&lt;&gt;0,'[1]p16'!$A$306,"")</f>
        <v>Coordenação do Verão 2009</v>
      </c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>
        <f>IF('[1]p16'!$H$306&lt;&gt;0,'[1]p16'!$H$306,"")</f>
      </c>
      <c r="N54" s="411"/>
      <c r="O54" s="411"/>
      <c r="P54" s="411"/>
      <c r="Q54" s="411"/>
      <c r="R54" s="35">
        <f>IF('[1]p16'!$J$306&lt;&gt;0,'[1]p16'!$J$306,"")</f>
        <v>39661</v>
      </c>
      <c r="S54" s="35">
        <f>IF('[1]p16'!$K$306&lt;&gt;0,'[1]p16'!$K$306,"")</f>
        <v>39871</v>
      </c>
    </row>
    <row r="55" spans="1:19" s="3" customFormat="1" ht="11.25">
      <c r="A55" s="408"/>
      <c r="B55" s="408"/>
      <c r="C55" s="408"/>
      <c r="D55" s="408"/>
      <c r="E55" s="408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</row>
    <row r="56" spans="1:19" s="45" customFormat="1" ht="11.25">
      <c r="A56" s="395" t="str">
        <f>T('[1]p17'!$C$13:$G$13)</f>
        <v>Izabel Maria Barbosa de Albuquerque</v>
      </c>
      <c r="B56" s="396"/>
      <c r="C56" s="396"/>
      <c r="D56" s="413"/>
      <c r="E56" s="392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</row>
    <row r="57" spans="1:19" s="3" customFormat="1" ht="13.5" customHeight="1">
      <c r="A57" s="411" t="str">
        <f>IF('[1]p17'!$A$302&lt;&gt;0,'[1]p17'!$A$302,"")</f>
        <v>Coordenadora do Laboratório de Pesquisa em Ensino de Matemática </v>
      </c>
      <c r="B57" s="411"/>
      <c r="C57" s="411"/>
      <c r="D57" s="411"/>
      <c r="E57" s="412"/>
      <c r="F57" s="412"/>
      <c r="G57" s="412"/>
      <c r="H57" s="412"/>
      <c r="I57" s="412"/>
      <c r="J57" s="412"/>
      <c r="K57" s="412"/>
      <c r="L57" s="412"/>
      <c r="M57" s="412" t="str">
        <f>IF('[1]p17'!$H$302&lt;&gt;0,'[1]p17'!$H$302,"")</f>
        <v>Port.UAME/33/2007</v>
      </c>
      <c r="N57" s="412"/>
      <c r="O57" s="412"/>
      <c r="P57" s="412"/>
      <c r="Q57" s="412"/>
      <c r="R57" s="116">
        <f>IF('[1]p17'!$J$302&lt;&gt;0,'[1]p17'!$J$302,"")</f>
        <v>39338</v>
      </c>
      <c r="S57" s="116">
        <f>IF('[1]p17'!$K$302&lt;&gt;0,'[1]p17'!$K$302,"")</f>
        <v>40069</v>
      </c>
    </row>
    <row r="58" spans="1:19" s="3" customFormat="1" ht="13.5" customHeight="1">
      <c r="A58" s="411" t="str">
        <f>IF('[1]p17'!$A$306&lt;&gt;0,'[1]p17'!$A$306,"")</f>
        <v>Comissão de Avaliação Docente da UAME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 t="str">
        <f>IF('[1]p17'!$H$306&lt;&gt;0,'[1]p17'!$H$306,"")</f>
        <v>Port./UAME/02/2006</v>
      </c>
      <c r="N58" s="411"/>
      <c r="O58" s="411"/>
      <c r="P58" s="411"/>
      <c r="Q58" s="411"/>
      <c r="R58" s="35">
        <f>IF('[1]p17'!$J$306&lt;&gt;0,'[1]p17'!$J$306,"")</f>
        <v>38814</v>
      </c>
      <c r="S58" s="35">
        <f>IF('[1]p17'!$K$306&lt;&gt;0,'[1]p17'!$K$306,"")</f>
      </c>
    </row>
    <row r="59" spans="1:19" s="3" customFormat="1" ht="11.25">
      <c r="A59" s="408"/>
      <c r="B59" s="408"/>
      <c r="C59" s="408"/>
      <c r="D59" s="408"/>
      <c r="E59" s="408"/>
      <c r="F59" s="408"/>
      <c r="G59" s="408"/>
      <c r="H59" s="408"/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</row>
    <row r="60" spans="1:19" s="45" customFormat="1" ht="11.25">
      <c r="A60" s="395" t="str">
        <f>T('[1]p19'!$C$13:$G$13)</f>
        <v>Jesualdo Gomes das Chagas</v>
      </c>
      <c r="B60" s="396"/>
      <c r="C60" s="396"/>
      <c r="D60" s="413"/>
      <c r="E60" s="392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</row>
    <row r="61" spans="1:19" s="3" customFormat="1" ht="13.5" customHeight="1">
      <c r="A61" s="411" t="str">
        <f>IF('[1]p19'!$A$302&lt;&gt;0,'[1]p19'!$A$302,"")</f>
        <v>Membro da Comissão Assessora de Ensino da Administração Executiva Colegiada da UAME.</v>
      </c>
      <c r="B61" s="411"/>
      <c r="C61" s="411"/>
      <c r="D61" s="411"/>
      <c r="E61" s="412"/>
      <c r="F61" s="412"/>
      <c r="G61" s="412"/>
      <c r="H61" s="412"/>
      <c r="I61" s="412"/>
      <c r="J61" s="412"/>
      <c r="K61" s="412"/>
      <c r="L61" s="412"/>
      <c r="M61" s="412">
        <f>IF('[1]p19'!$H$302&lt;&gt;0,'[1]p19'!$H$302,"")</f>
      </c>
      <c r="N61" s="412"/>
      <c r="O61" s="412"/>
      <c r="P61" s="412"/>
      <c r="Q61" s="412"/>
      <c r="R61" s="116">
        <f>IF('[1]p19'!$J$302&lt;&gt;0,'[1]p19'!$J$302,"")</f>
        <v>39584</v>
      </c>
      <c r="S61" s="116">
        <f>IF('[1]p19'!$K$302&lt;&gt;0,'[1]p19'!$K$302,"")</f>
      </c>
    </row>
    <row r="62" spans="1:19" s="3" customFormat="1" ht="11.25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</row>
    <row r="63" spans="1:19" s="45" customFormat="1" ht="11.25">
      <c r="A63" s="395" t="str">
        <f>T('[1]p20'!$C$13:$G$13)</f>
        <v>José de Arimatéia Fernandes</v>
      </c>
      <c r="B63" s="396"/>
      <c r="C63" s="396"/>
      <c r="D63" s="413"/>
      <c r="E63" s="392"/>
      <c r="F63" s="378"/>
      <c r="G63" s="378"/>
      <c r="H63" s="378"/>
      <c r="I63" s="378"/>
      <c r="J63" s="378"/>
      <c r="K63" s="378"/>
      <c r="L63" s="378"/>
      <c r="M63" s="378"/>
      <c r="N63" s="378"/>
      <c r="O63" s="378"/>
      <c r="P63" s="378"/>
      <c r="Q63" s="378"/>
      <c r="R63" s="378"/>
      <c r="S63" s="378"/>
    </row>
    <row r="64" spans="1:19" s="3" customFormat="1" ht="13.5" customHeight="1">
      <c r="A64" s="411" t="str">
        <f>IF('[1]p20'!$A$302&lt;&gt;0,'[1]p20'!$A$302,"")</f>
        <v>Comissão de Avaliação de Estágio Probatório do Prof. Jesualdo</v>
      </c>
      <c r="B64" s="411"/>
      <c r="C64" s="411"/>
      <c r="D64" s="411"/>
      <c r="E64" s="412"/>
      <c r="F64" s="412"/>
      <c r="G64" s="412"/>
      <c r="H64" s="412"/>
      <c r="I64" s="412"/>
      <c r="J64" s="412"/>
      <c r="K64" s="412"/>
      <c r="L64" s="412"/>
      <c r="M64" s="412" t="str">
        <f>IF('[1]p20'!$H$302&lt;&gt;0,'[1]p20'!$H$302,"")</f>
        <v>Port./UAME/008/06</v>
      </c>
      <c r="N64" s="412"/>
      <c r="O64" s="412"/>
      <c r="P64" s="412"/>
      <c r="Q64" s="412"/>
      <c r="R64" s="116">
        <f>IF('[1]p20'!$J$302&lt;&gt;0,'[1]p20'!$J$302,"")</f>
        <v>38947</v>
      </c>
      <c r="S64" s="116">
        <f>IF('[1]p20'!$K$302&lt;&gt;0,'[1]p20'!$K$302,"")</f>
        <v>40042</v>
      </c>
    </row>
    <row r="65" spans="1:19" s="3" customFormat="1" ht="13.5" customHeight="1">
      <c r="A65" s="411" t="str">
        <f>IF('[1]p20'!$A$306&lt;&gt;0,'[1]p20'!$A$306,"")</f>
        <v>Comissão de Avaliação de Estágio Probatório da Profa Bianca Caretta</v>
      </c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 t="str">
        <f>IF('[1]p20'!$H$306&lt;&gt;0,'[1]p20'!$H$306,"")</f>
        <v>Port./UAME/007/06</v>
      </c>
      <c r="N65" s="411"/>
      <c r="O65" s="411"/>
      <c r="P65" s="411"/>
      <c r="Q65" s="411"/>
      <c r="R65" s="35">
        <f>IF('[1]p20'!$J$306&lt;&gt;0,'[1]p20'!$J$306,"")</f>
        <v>38947</v>
      </c>
      <c r="S65" s="35">
        <f>IF('[1]p20'!$K$306&lt;&gt;0,'[1]p20'!$K$306,"")</f>
        <v>40042</v>
      </c>
    </row>
    <row r="66" spans="1:19" s="3" customFormat="1" ht="13.5" customHeight="1">
      <c r="A66" s="411" t="str">
        <f>IF('[1]p20'!$A$310&lt;&gt;0,'[1]p20'!$A$310,"")</f>
        <v>Comissão de Avaliação de Estágio Probatório da Prof Angelo Roncalli Furtado</v>
      </c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 t="str">
        <f>IF('[1]p20'!$H$310&lt;&gt;0,'[1]p20'!$H$310,"")</f>
        <v>Port./UAME/23/2008</v>
      </c>
      <c r="N66" s="411"/>
      <c r="O66" s="411"/>
      <c r="P66" s="411"/>
      <c r="Q66" s="411"/>
      <c r="R66" s="35" t="str">
        <f>IF('[1]p20'!$J$310&lt;&gt;0,'[1]p20'!$J$310,"")</f>
        <v>24/052004</v>
      </c>
      <c r="S66" s="35">
        <f>IF('[1]p20'!$K$310&lt;&gt;0,'[1]p20'!$K$310,"")</f>
      </c>
    </row>
    <row r="67" spans="1:19" s="3" customFormat="1" ht="11.25">
      <c r="A67" s="408"/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</row>
    <row r="68" spans="1:19" s="45" customFormat="1" ht="11.25">
      <c r="A68" s="395" t="str">
        <f>T('[1]p23'!$C$13:$G$13)</f>
        <v>José Luiz Neto</v>
      </c>
      <c r="B68" s="396"/>
      <c r="C68" s="396"/>
      <c r="D68" s="413"/>
      <c r="E68" s="392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</row>
    <row r="69" spans="1:19" s="3" customFormat="1" ht="13.5" customHeight="1">
      <c r="A69" s="411" t="str">
        <f>IF('[1]p23'!$A$302&lt;&gt;0,'[1]p23'!$A$302,"")</f>
        <v>Assessor de Graduação/CCT - PROGRAMAS: MONITORIA e PROLICEN</v>
      </c>
      <c r="B69" s="411"/>
      <c r="C69" s="411"/>
      <c r="D69" s="411"/>
      <c r="E69" s="412"/>
      <c r="F69" s="412"/>
      <c r="G69" s="412"/>
      <c r="H69" s="412"/>
      <c r="I69" s="412"/>
      <c r="J69" s="412"/>
      <c r="K69" s="412"/>
      <c r="L69" s="412"/>
      <c r="M69" s="412" t="str">
        <f>IF('[1]p23'!$H$302&lt;&gt;0,'[1]p23'!$H$302,"")</f>
        <v>Port./DCCT/003/2006</v>
      </c>
      <c r="N69" s="412"/>
      <c r="O69" s="412"/>
      <c r="P69" s="412"/>
      <c r="Q69" s="412"/>
      <c r="R69" s="116">
        <f>IF('[1]p23'!$J$302&lt;&gt;0,'[1]p23'!$J$302,"")</f>
        <v>38751</v>
      </c>
      <c r="S69" s="116">
        <f>IF('[1]p23'!$K$302&lt;&gt;0,'[1]p23'!$K$302,"")</f>
      </c>
    </row>
    <row r="70" spans="1:19" s="3" customFormat="1" ht="13.5" customHeight="1">
      <c r="A70" s="411" t="str">
        <f>IF('[1]p23'!$A$306&lt;&gt;0,'[1]p23'!$A$306,"")</f>
        <v>Pres. da Comissão de Avaliação de Estágio Probatório (Profa. Patrícia)</v>
      </c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 t="str">
        <f>IF('[1]p23'!$H$306&lt;&gt;0,'[1]p23'!$H$306,"")</f>
        <v>Port./UAME/02/2006</v>
      </c>
      <c r="N70" s="411"/>
      <c r="O70" s="411"/>
      <c r="P70" s="411"/>
      <c r="Q70" s="411"/>
      <c r="R70" s="35">
        <f>IF('[1]p23'!$J$306&lt;&gt;0,'[1]p23'!$J$306,"")</f>
        <v>38814</v>
      </c>
      <c r="S70" s="35">
        <f>IF('[1]p23'!$K$306&lt;&gt;0,'[1]p23'!$K$306,"")</f>
        <v>39909</v>
      </c>
    </row>
    <row r="71" spans="1:19" s="3" customFormat="1" ht="13.5" customHeight="1">
      <c r="A71" s="411" t="str">
        <f>IF('[1]p23'!$A$310&lt;&gt;0,'[1]p23'!$A$310,"")</f>
        <v>Programa de modernização e valorização das engenharias (PROMOVE )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>
        <f>IF('[1]p23'!$H$310&lt;&gt;0,'[1]p23'!$H$310,"")</f>
      </c>
      <c r="N71" s="411"/>
      <c r="O71" s="411"/>
      <c r="P71" s="411"/>
      <c r="Q71" s="411"/>
      <c r="R71" s="35">
        <f>IF('[1]p23'!$J$310&lt;&gt;0,'[1]p23'!$J$310,"")</f>
        <v>39064</v>
      </c>
      <c r="S71" s="35">
        <f>IF('[1]p23'!$K$310&lt;&gt;0,'[1]p23'!$K$310,"")</f>
      </c>
    </row>
    <row r="72" spans="1:19" s="3" customFormat="1" ht="13.5" customHeight="1">
      <c r="A72" s="414" t="str">
        <f>IF('[1]p23'!$A$314&lt;&gt;0,'[1]p23'!$A$314,"")</f>
        <v>Pres. da Comissão de Avaliação de Estágio Probatório (Prof. Henrique)</v>
      </c>
      <c r="B72" s="414"/>
      <c r="C72" s="414"/>
      <c r="D72" s="414"/>
      <c r="E72" s="414"/>
      <c r="F72" s="414"/>
      <c r="G72" s="414"/>
      <c r="H72" s="414"/>
      <c r="I72" s="414"/>
      <c r="J72" s="414"/>
      <c r="K72" s="414"/>
      <c r="L72" s="414"/>
      <c r="M72" s="414" t="str">
        <f>IF('[1]p23'!$H$314&lt;&gt;0,'[1]p23'!$H$314,"")</f>
        <v>Port./UAME/25/2008</v>
      </c>
      <c r="N72" s="414"/>
      <c r="O72" s="414"/>
      <c r="P72" s="414"/>
      <c r="Q72" s="414"/>
      <c r="R72" s="35">
        <f>IF('[1]p23'!$J$314&lt;&gt;0,'[1]p23'!$J$314,"")</f>
        <v>39508</v>
      </c>
      <c r="S72" s="35">
        <f>IF('[1]p23'!$K$314&lt;&gt;0,'[1]p23'!$K$314,"")</f>
        <v>40056</v>
      </c>
    </row>
    <row r="73" spans="1:19" s="3" customFormat="1" ht="13.5" customHeight="1">
      <c r="A73" s="411" t="str">
        <f>IF('[1]p23'!$A$318&lt;&gt;0,'[1]p23'!$A$318,"")</f>
        <v>Coordenador do Projeto Contextualizando a Matemática</v>
      </c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>
        <f>IF('[1]p23'!$H$318&lt;&gt;0,'[1]p23'!$H$318,"")</f>
      </c>
      <c r="N73" s="411"/>
      <c r="O73" s="411"/>
      <c r="P73" s="411"/>
      <c r="Q73" s="411"/>
      <c r="R73" s="35">
        <f>IF('[1]p23'!$J$318&lt;&gt;0,'[1]p23'!$J$318,"")</f>
        <v>39573</v>
      </c>
      <c r="S73" s="35">
        <f>IF('[1]p23'!$K$318&lt;&gt;0,'[1]p23'!$K$318,"")</f>
        <v>39871</v>
      </c>
    </row>
    <row r="74" spans="1:19" s="45" customFormat="1" ht="11.25">
      <c r="A74" s="415" t="str">
        <f>T('[1]p24'!$C$13:$G$13)</f>
        <v>Luiz Mendes Albuquerque Neto</v>
      </c>
      <c r="B74" s="415"/>
      <c r="C74" s="415"/>
      <c r="D74" s="415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3" customFormat="1" ht="13.5" customHeight="1">
      <c r="A75" s="411" t="str">
        <f>IF('[1]p24'!$A$302&lt;&gt;0,'[1]p24'!$A$302,"")</f>
        <v>Comissão de Avaliação de Docente do estágio probatório</v>
      </c>
      <c r="B75" s="411"/>
      <c r="C75" s="411"/>
      <c r="D75" s="411"/>
      <c r="E75" s="412"/>
      <c r="F75" s="412"/>
      <c r="G75" s="412"/>
      <c r="H75" s="412"/>
      <c r="I75" s="412"/>
      <c r="J75" s="412"/>
      <c r="K75" s="412"/>
      <c r="L75" s="412"/>
      <c r="M75" s="412" t="str">
        <f>IF('[1]p24'!$H$302&lt;&gt;0,'[1]p24'!$H$302,"")</f>
        <v>Portaria 25/2008</v>
      </c>
      <c r="N75" s="412"/>
      <c r="O75" s="412"/>
      <c r="P75" s="412"/>
      <c r="Q75" s="412"/>
      <c r="R75" s="116">
        <f>IF('[1]p24'!$J$302&lt;&gt;0,'[1]p24'!$J$302,"")</f>
        <v>39508</v>
      </c>
      <c r="S75" s="116">
        <f>IF('[1]p24'!$K$302&lt;&gt;0,'[1]p24'!$K$302,"")</f>
        <v>40056</v>
      </c>
    </row>
    <row r="76" spans="1:19" s="3" customFormat="1" ht="13.5" customHeight="1">
      <c r="A76" s="411" t="str">
        <f>IF('[1]p24'!$A$306&lt;&gt;0,'[1]p24'!$A$306,"")</f>
        <v>Comissão de Avaliação de Progressão Funcional</v>
      </c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 t="str">
        <f>IF('[1]p24'!$H$306&lt;&gt;0,'[1]p24'!$H$306,"")</f>
        <v>Portaria 19/2008</v>
      </c>
      <c r="N76" s="411"/>
      <c r="O76" s="411"/>
      <c r="P76" s="411"/>
      <c r="Q76" s="411"/>
      <c r="R76" s="35">
        <f>IF('[1]p24'!$J$306&lt;&gt;0,'[1]p24'!$J$306,"")</f>
        <v>39707</v>
      </c>
      <c r="S76" s="35">
        <f>IF('[1]p24'!$K$306&lt;&gt;0,'[1]p24'!$K$306,"")</f>
        <v>39722</v>
      </c>
    </row>
    <row r="77" spans="1:19" s="3" customFormat="1" ht="11.25">
      <c r="A77" s="408"/>
      <c r="B77" s="408"/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</row>
    <row r="78" spans="1:19" s="45" customFormat="1" ht="11.25">
      <c r="A78" s="395" t="str">
        <f>T('[1]p26'!$C$13:$G$13)</f>
        <v>Marco Aurélio Soares Souto</v>
      </c>
      <c r="B78" s="396"/>
      <c r="C78" s="396"/>
      <c r="D78" s="413"/>
      <c r="E78" s="392"/>
      <c r="F78" s="378"/>
      <c r="G78" s="378"/>
      <c r="H78" s="378"/>
      <c r="I78" s="378"/>
      <c r="J78" s="378"/>
      <c r="K78" s="378"/>
      <c r="L78" s="378"/>
      <c r="M78" s="378"/>
      <c r="N78" s="378"/>
      <c r="O78" s="378"/>
      <c r="P78" s="378"/>
      <c r="Q78" s="378"/>
      <c r="R78" s="378"/>
      <c r="S78" s="378"/>
    </row>
    <row r="79" spans="1:19" s="3" customFormat="1" ht="13.5" customHeight="1">
      <c r="A79" s="411" t="str">
        <f>IF('[1]p26'!$A$302&lt;&gt;0,'[1]p26'!$A$302,"")</f>
        <v>Suplente da Comissão de Avaliação p/ Progressão Funcional para a Classe de Professor Associado</v>
      </c>
      <c r="B79" s="411"/>
      <c r="C79" s="411"/>
      <c r="D79" s="411"/>
      <c r="E79" s="412"/>
      <c r="F79" s="412"/>
      <c r="G79" s="412"/>
      <c r="H79" s="412"/>
      <c r="I79" s="412"/>
      <c r="J79" s="412"/>
      <c r="K79" s="412"/>
      <c r="L79" s="412"/>
      <c r="M79" s="412" t="str">
        <f>IF('[1]p26'!$H$302&lt;&gt;0,'[1]p26'!$H$302,"")</f>
        <v>Port. GR/090/2007</v>
      </c>
      <c r="N79" s="412"/>
      <c r="O79" s="412"/>
      <c r="P79" s="412"/>
      <c r="Q79" s="412"/>
      <c r="R79" s="116">
        <f>IF('[1]p26'!$J$302&lt;&gt;0,'[1]p26'!$J$302,"")</f>
        <v>38959</v>
      </c>
      <c r="S79" s="116">
        <f>IF('[1]p26'!$K$302&lt;&gt;0,'[1]p26'!$K$302,"")</f>
        <v>39351</v>
      </c>
    </row>
    <row r="80" spans="1:19" s="3" customFormat="1" ht="13.5" customHeight="1">
      <c r="A80" s="411" t="str">
        <f>IF('[1]p26'!$A$306&lt;&gt;0,'[1]p26'!$A$306,"")</f>
        <v>Comissão de Avaliação de Estágio Probatório da Prof. (Claudianor)</v>
      </c>
      <c r="B80" s="411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 t="str">
        <f>IF('[1]p26'!$H$306&lt;&gt;0,'[1]p26'!$H$306,"")</f>
        <v>Port./UAME/004/06</v>
      </c>
      <c r="N80" s="411"/>
      <c r="O80" s="411"/>
      <c r="P80" s="411"/>
      <c r="Q80" s="411"/>
      <c r="R80" s="35">
        <f>IF('[1]p26'!$J$306&lt;&gt;0,'[1]p26'!$J$306,"")</f>
        <v>38947</v>
      </c>
      <c r="S80" s="35">
        <f>IF('[1]p26'!$K$306&lt;&gt;0,'[1]p26'!$K$306,"")</f>
        <v>40042</v>
      </c>
    </row>
    <row r="81" spans="1:19" s="3" customFormat="1" ht="13.5" customHeight="1">
      <c r="A81" s="414" t="str">
        <f>IF('[1]p26'!$A$314&lt;&gt;0,'[1]p26'!$A$314,"")</f>
        <v>Comissão encarregada de elaborar minuta de regimento interno da UAME</v>
      </c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 t="str">
        <f>IF('[1]p26'!$H$314&lt;&gt;0,'[1]p26'!$H$314,"")</f>
        <v>Port./UAME/41/2007</v>
      </c>
      <c r="N81" s="414"/>
      <c r="O81" s="414"/>
      <c r="P81" s="414"/>
      <c r="Q81" s="414"/>
      <c r="R81" s="35">
        <f>IF('[1]p26'!$J$314&lt;&gt;0,'[1]p26'!$J$314,"")</f>
      </c>
      <c r="S81" s="35">
        <f>IF('[1]p26'!$K$314&lt;&gt;0,'[1]p26'!$K$314,"")</f>
        <v>39733</v>
      </c>
    </row>
    <row r="82" spans="1:19" s="3" customFormat="1" ht="11.25">
      <c r="A82" s="408"/>
      <c r="B82" s="408"/>
      <c r="C82" s="408"/>
      <c r="D82" s="408"/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</row>
    <row r="83" spans="1:19" s="45" customFormat="1" ht="11.25">
      <c r="A83" s="395" t="str">
        <f>T('[1]p28'!$C$13:$G$13)</f>
        <v>Miriam Costa</v>
      </c>
      <c r="B83" s="396"/>
      <c r="C83" s="396"/>
      <c r="D83" s="413"/>
      <c r="E83" s="392"/>
      <c r="F83" s="378"/>
      <c r="G83" s="378"/>
      <c r="H83" s="378"/>
      <c r="I83" s="378"/>
      <c r="J83" s="378"/>
      <c r="K83" s="378"/>
      <c r="L83" s="378"/>
      <c r="M83" s="378"/>
      <c r="N83" s="378"/>
      <c r="O83" s="378"/>
      <c r="P83" s="378"/>
      <c r="Q83" s="378"/>
      <c r="R83" s="378"/>
      <c r="S83" s="378"/>
    </row>
    <row r="84" spans="1:19" s="3" customFormat="1" ht="13.5" customHeight="1">
      <c r="A84" s="411" t="str">
        <f>IF('[1]p28'!$A$302&lt;&gt;0,'[1]p28'!$A$302,"")</f>
        <v> Comissao de Avaliação de Estágio Probatório (Prof. Marcelo)</v>
      </c>
      <c r="B84" s="411"/>
      <c r="C84" s="411"/>
      <c r="D84" s="411"/>
      <c r="E84" s="412"/>
      <c r="F84" s="412"/>
      <c r="G84" s="412"/>
      <c r="H84" s="412"/>
      <c r="I84" s="412"/>
      <c r="J84" s="412"/>
      <c r="K84" s="412"/>
      <c r="L84" s="412"/>
      <c r="M84" s="412" t="str">
        <f>IF('[1]p28'!$H$302&lt;&gt;0,'[1]p28'!$H$302,"")</f>
        <v>Port. 05/2007/UAME</v>
      </c>
      <c r="N84" s="412"/>
      <c r="O84" s="412"/>
      <c r="P84" s="412"/>
      <c r="Q84" s="412"/>
      <c r="R84" s="116">
        <f>IF('[1]p28'!$J$302&lt;&gt;0,'[1]p28'!$J$302,"")</f>
        <v>39149</v>
      </c>
      <c r="S84" s="116">
        <f>IF('[1]p28'!$K$302&lt;&gt;0,'[1]p28'!$K$302,"")</f>
        <v>40245</v>
      </c>
    </row>
    <row r="85" spans="1:19" s="3" customFormat="1" ht="13.5" customHeight="1">
      <c r="A85" s="411" t="str">
        <f>IF('[1]p28'!$A$306&lt;&gt;0,'[1]p28'!$A$306,"")</f>
        <v>Comissao de Avaliação de Estágio Probatório (Prof. Michelli)</v>
      </c>
      <c r="B85" s="411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 t="str">
        <f>IF('[1]p28'!$H$306&lt;&gt;0,'[1]p28'!$H$306,"")</f>
        <v>Port. 04/2007/UAME</v>
      </c>
      <c r="N85" s="411"/>
      <c r="O85" s="411"/>
      <c r="P85" s="411"/>
      <c r="Q85" s="411"/>
      <c r="R85" s="35">
        <f>IF('[1]p28'!$J$306&lt;&gt;0,'[1]p28'!$J$306,"")</f>
        <v>39149</v>
      </c>
      <c r="S85" s="35">
        <f>IF('[1]p28'!$K$306&lt;&gt;0,'[1]p28'!$K$306,"")</f>
        <v>40245</v>
      </c>
    </row>
    <row r="86" spans="1:19" s="3" customFormat="1" ht="13.5" customHeight="1">
      <c r="A86" s="411" t="str">
        <f>IF('[1]p28'!$A$310&lt;&gt;0,'[1]p28'!$A$310,"")</f>
        <v>Comissão de Avaliação de Progressão Funcional do Prof Jose de Arimateia Fernandes</v>
      </c>
      <c r="B86" s="411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 t="str">
        <f>IF('[1]p28'!$H$310&lt;&gt;0,'[1]p28'!$H$310,"")</f>
        <v>Port.34/2008/UAME</v>
      </c>
      <c r="N86" s="411"/>
      <c r="O86" s="411"/>
      <c r="P86" s="411"/>
      <c r="Q86" s="411"/>
      <c r="R86" s="35">
        <f>IF('[1]p28'!$J$310&lt;&gt;0,'[1]p28'!$J$310,"")</f>
      </c>
      <c r="S86" s="35">
        <f>IF('[1]p28'!$K$310&lt;&gt;0,'[1]p28'!$K$310,"")</f>
      </c>
    </row>
    <row r="87" spans="1:19" s="3" customFormat="1" ht="13.5" customHeight="1">
      <c r="A87" s="411" t="str">
        <f>IF('[1]p28'!$A$314&lt;&gt;0,'[1]p28'!$A$314,"")</f>
        <v>Comissão de Avaliação de Progressão Funcional do Prof. José Lindomberg Possiani Barreiro</v>
      </c>
      <c r="B87" s="411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 t="str">
        <f>IF('[1]p28'!$H$314&lt;&gt;0,'[1]p28'!$H$314,"")</f>
        <v>Port.21/2008/UAME</v>
      </c>
      <c r="N87" s="411"/>
      <c r="O87" s="411"/>
      <c r="P87" s="411"/>
      <c r="Q87" s="411"/>
      <c r="R87" s="35">
        <f>IF('[1]p28'!$J$314&lt;&gt;0,'[1]p28'!$J$314,"")</f>
      </c>
      <c r="S87" s="35">
        <f>IF('[1]p28'!$K$314&lt;&gt;0,'[1]p28'!$K$314,"")</f>
      </c>
    </row>
    <row r="88" spans="1:19" s="3" customFormat="1" ht="13.5" customHeight="1">
      <c r="A88" s="411" t="str">
        <f>IF('[1]p28'!$A$318&lt;&gt;0,'[1]p28'!$A$318,"")</f>
        <v>Comissão de Avaliação de Progressão Funcional da Profª Patricia Batista Leal</v>
      </c>
      <c r="B88" s="411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 t="str">
        <f>IF('[1]p28'!$H$318&lt;&gt;0,'[1]p28'!$H$318,"")</f>
        <v>Port. 22/2008/UAME</v>
      </c>
      <c r="N88" s="411"/>
      <c r="O88" s="411"/>
      <c r="P88" s="411"/>
      <c r="Q88" s="411"/>
      <c r="R88" s="35">
        <f>IF('[1]p28'!$J$318&lt;&gt;0,'[1]p28'!$J$318,"")</f>
      </c>
      <c r="S88" s="35">
        <f>IF('[1]p28'!$K$318&lt;&gt;0,'[1]p28'!$K$318,"")</f>
      </c>
    </row>
    <row r="89" spans="1:19" s="3" customFormat="1" ht="11.25">
      <c r="A89" s="408"/>
      <c r="B89" s="408"/>
      <c r="C89" s="408"/>
      <c r="D89" s="408"/>
      <c r="E89" s="408"/>
      <c r="F89" s="408"/>
      <c r="G89" s="408"/>
      <c r="H89" s="408"/>
      <c r="I89" s="408"/>
      <c r="J89" s="408"/>
      <c r="K89" s="408"/>
      <c r="L89" s="408"/>
      <c r="M89" s="408"/>
      <c r="N89" s="408"/>
      <c r="O89" s="408"/>
      <c r="P89" s="408"/>
      <c r="Q89" s="408"/>
      <c r="R89" s="408"/>
      <c r="S89" s="408"/>
    </row>
    <row r="90" spans="1:19" s="45" customFormat="1" ht="11.25">
      <c r="A90" s="395" t="str">
        <f>T('[1]p29'!$C$13:$G$13)</f>
        <v>Patrícia Batista Leal</v>
      </c>
      <c r="B90" s="396"/>
      <c r="C90" s="396"/>
      <c r="D90" s="413"/>
      <c r="E90" s="392"/>
      <c r="F90" s="378"/>
      <c r="G90" s="378"/>
      <c r="H90" s="378"/>
      <c r="I90" s="378"/>
      <c r="J90" s="378"/>
      <c r="K90" s="378"/>
      <c r="L90" s="378"/>
      <c r="M90" s="378"/>
      <c r="N90" s="378"/>
      <c r="O90" s="378"/>
      <c r="P90" s="378"/>
      <c r="Q90" s="378"/>
      <c r="R90" s="378"/>
      <c r="S90" s="378"/>
    </row>
    <row r="91" spans="1:19" s="3" customFormat="1" ht="13.5" customHeight="1">
      <c r="A91" s="411" t="str">
        <f>IF('[1]p29'!$A$302&lt;&gt;0,'[1]p29'!$A$302,"")</f>
        <v>Assessoria de Ensino</v>
      </c>
      <c r="B91" s="411"/>
      <c r="C91" s="411"/>
      <c r="D91" s="411"/>
      <c r="E91" s="412"/>
      <c r="F91" s="412"/>
      <c r="G91" s="412"/>
      <c r="H91" s="412"/>
      <c r="I91" s="412"/>
      <c r="J91" s="412"/>
      <c r="K91" s="412"/>
      <c r="L91" s="412"/>
      <c r="M91" s="412" t="str">
        <f>IF('[1]p29'!$H$302&lt;&gt;0,'[1]p29'!$H$302,"")</f>
        <v>Port.UAME/06/2008</v>
      </c>
      <c r="N91" s="412"/>
      <c r="O91" s="412"/>
      <c r="P91" s="412"/>
      <c r="Q91" s="412"/>
      <c r="R91" s="116">
        <f>IF('[1]p29'!$J$302&lt;&gt;0,'[1]p29'!$J$302,"")</f>
        <v>39583</v>
      </c>
      <c r="S91" s="116">
        <f>IF('[1]p29'!$K$302&lt;&gt;0,'[1]p29'!$K$302,"")</f>
      </c>
    </row>
    <row r="92" spans="1:19" s="3" customFormat="1" ht="13.5" customHeight="1">
      <c r="A92" s="411" t="str">
        <f>IF('[1]p29'!$A$306&lt;&gt;0,'[1]p29'!$A$306,"")</f>
        <v>Comissão de Avaliação de Progressão Funcional do Professor Marcelo Carvalho</v>
      </c>
      <c r="B92" s="411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 t="str">
        <f>IF('[1]p29'!$H$306&lt;&gt;0,'[1]p29'!$H$306,"")</f>
        <v>Port.UAME/01/2009</v>
      </c>
      <c r="N92" s="411"/>
      <c r="O92" s="411"/>
      <c r="P92" s="411"/>
      <c r="Q92" s="411"/>
      <c r="R92" s="35">
        <f>IF('[1]p29'!$J$306&lt;&gt;0,'[1]p29'!$J$306,"")</f>
        <v>39857</v>
      </c>
      <c r="S92" s="35">
        <f>IF('[1]p29'!$K$306&lt;&gt;0,'[1]p29'!$K$306,"")</f>
        <v>39872</v>
      </c>
    </row>
    <row r="93" spans="1:19" s="3" customFormat="1" ht="11.25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</row>
    <row r="94" spans="1:19" s="45" customFormat="1" ht="11.25">
      <c r="A94" s="395" t="str">
        <f>T('[1]p30'!$C$13:$G$13)</f>
        <v>Rosana Marques da Silva</v>
      </c>
      <c r="B94" s="396"/>
      <c r="C94" s="396"/>
      <c r="D94" s="413"/>
      <c r="E94" s="392"/>
      <c r="F94" s="378"/>
      <c r="G94" s="378"/>
      <c r="H94" s="378"/>
      <c r="I94" s="378"/>
      <c r="J94" s="378"/>
      <c r="K94" s="378"/>
      <c r="L94" s="378"/>
      <c r="M94" s="378"/>
      <c r="N94" s="378"/>
      <c r="O94" s="378"/>
      <c r="P94" s="378"/>
      <c r="Q94" s="378"/>
      <c r="R94" s="378"/>
      <c r="S94" s="378"/>
    </row>
    <row r="95" spans="1:19" s="3" customFormat="1" ht="13.5" customHeight="1">
      <c r="A95" s="411" t="str">
        <f>IF('[1]p30'!$A$302&lt;&gt;0,'[1]p30'!$A$302,"")</f>
        <v>Comissão de Avaliação de Estágio Probatório (Profa. Michelli)</v>
      </c>
      <c r="B95" s="411"/>
      <c r="C95" s="411"/>
      <c r="D95" s="411"/>
      <c r="E95" s="412"/>
      <c r="F95" s="412"/>
      <c r="G95" s="412"/>
      <c r="H95" s="412"/>
      <c r="I95" s="412"/>
      <c r="J95" s="412"/>
      <c r="K95" s="412"/>
      <c r="L95" s="412"/>
      <c r="M95" s="412" t="str">
        <f>IF('[1]p30'!$H$302&lt;&gt;0,'[1]p30'!$H$302,"")</f>
        <v>Port./04/07UAME</v>
      </c>
      <c r="N95" s="412"/>
      <c r="O95" s="412"/>
      <c r="P95" s="412"/>
      <c r="Q95" s="412"/>
      <c r="R95" s="116">
        <f>IF('[1]p30'!$J$302&lt;&gt;0,'[1]p30'!$J$302,"")</f>
        <v>39149</v>
      </c>
      <c r="S95" s="116">
        <f>IF('[1]p30'!$K$302&lt;&gt;0,'[1]p30'!$K$302,"")</f>
        <v>40245</v>
      </c>
    </row>
    <row r="96" spans="1:19" s="3" customFormat="1" ht="13.5" customHeight="1">
      <c r="A96" s="411" t="str">
        <f>IF('[1]p30'!$A$306&lt;&gt;0,'[1]p30'!$A$306,"")</f>
        <v>Comissão de Avaliação de Estágio Probatório (Prof. Marcelo)</v>
      </c>
      <c r="B96" s="41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 t="str">
        <f>IF('[1]p30'!$H$306&lt;&gt;0,'[1]p30'!$H$306,"")</f>
        <v>Port./05/07/UAME</v>
      </c>
      <c r="N96" s="411"/>
      <c r="O96" s="411"/>
      <c r="P96" s="411"/>
      <c r="Q96" s="411"/>
      <c r="R96" s="35">
        <f>IF('[1]p30'!$J$306&lt;&gt;0,'[1]p30'!$J$306,"")</f>
        <v>39149</v>
      </c>
      <c r="S96" s="35">
        <f>IF('[1]p30'!$K$306&lt;&gt;0,'[1]p30'!$K$306,"")</f>
        <v>40245</v>
      </c>
    </row>
    <row r="97" spans="1:19" s="3" customFormat="1" ht="11.25">
      <c r="A97" s="408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</row>
    <row r="98" spans="1:19" s="45" customFormat="1" ht="11.25">
      <c r="A98" s="395" t="str">
        <f>T('[1]p31'!$C$13:$G$13)</f>
        <v>Rosângela Silveira do Nascimento</v>
      </c>
      <c r="B98" s="396"/>
      <c r="C98" s="396"/>
      <c r="D98" s="413"/>
      <c r="E98" s="392"/>
      <c r="F98" s="378"/>
      <c r="G98" s="378"/>
      <c r="H98" s="378"/>
      <c r="I98" s="378"/>
      <c r="J98" s="378"/>
      <c r="K98" s="378"/>
      <c r="L98" s="378"/>
      <c r="M98" s="378"/>
      <c r="N98" s="378"/>
      <c r="O98" s="378"/>
      <c r="P98" s="378"/>
      <c r="Q98" s="378"/>
      <c r="R98" s="378"/>
      <c r="S98" s="378"/>
    </row>
    <row r="99" spans="1:19" s="3" customFormat="1" ht="13.5" customHeight="1">
      <c r="A99" s="411" t="str">
        <f>IF('[1]p31'!$A$302&lt;&gt;0,'[1]p31'!$A$302,"")</f>
        <v>Reunião da UAME</v>
      </c>
      <c r="B99" s="411"/>
      <c r="C99" s="411"/>
      <c r="D99" s="411"/>
      <c r="E99" s="412"/>
      <c r="F99" s="412"/>
      <c r="G99" s="412"/>
      <c r="H99" s="412"/>
      <c r="I99" s="412"/>
      <c r="J99" s="412"/>
      <c r="K99" s="412"/>
      <c r="L99" s="412"/>
      <c r="M99" s="412">
        <f>IF('[1]p31'!$H$302&lt;&gt;0,'[1]p31'!$H$302,"")</f>
      </c>
      <c r="N99" s="412"/>
      <c r="O99" s="412"/>
      <c r="P99" s="412"/>
      <c r="Q99" s="412"/>
      <c r="R99" s="116">
        <f>IF('[1]p31'!$J$302&lt;&gt;0,'[1]p31'!$J$302,"")</f>
      </c>
      <c r="S99" s="116">
        <f>IF('[1]p31'!$K$302&lt;&gt;0,'[1]p31'!$K$302,"")</f>
      </c>
    </row>
    <row r="100" spans="1:19" s="3" customFormat="1" ht="13.5" customHeight="1">
      <c r="A100" s="411" t="str">
        <f>IF('[1]p31'!$A$306&lt;&gt;0,'[1]p31'!$A$306,"")</f>
        <v>Reunião da área de estatística</v>
      </c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>
        <f>IF('[1]p31'!$H$306&lt;&gt;0,'[1]p31'!$H$306,"")</f>
      </c>
      <c r="N100" s="411"/>
      <c r="O100" s="411"/>
      <c r="P100" s="411"/>
      <c r="Q100" s="411"/>
      <c r="R100" s="35">
        <f>IF('[1]p31'!$J$306&lt;&gt;0,'[1]p31'!$J$306,"")</f>
      </c>
      <c r="S100" s="35">
        <f>IF('[1]p31'!$K$306&lt;&gt;0,'[1]p31'!$K$306,"")</f>
      </c>
    </row>
    <row r="101" spans="1:19" s="3" customFormat="1" ht="13.5" customHeight="1">
      <c r="A101" s="411" t="str">
        <f>IF('[1]p31'!$A$310&lt;&gt;0,'[1]p31'!$A$310,"")</f>
        <v>Membro da Comissão Permanente de Pessoal Docente - CPPD</v>
      </c>
      <c r="B101" s="411"/>
      <c r="C101" s="411"/>
      <c r="D101" s="411"/>
      <c r="E101" s="412"/>
      <c r="F101" s="412"/>
      <c r="G101" s="412"/>
      <c r="H101" s="412"/>
      <c r="I101" s="412"/>
      <c r="J101" s="412"/>
      <c r="K101" s="412"/>
      <c r="L101" s="412"/>
      <c r="M101" s="412" t="str">
        <f>IF('[1]p31'!$H$310&lt;&gt;0,'[1]p31'!$H$310,"")</f>
        <v>Port. R/090</v>
      </c>
      <c r="N101" s="412"/>
      <c r="O101" s="412"/>
      <c r="P101" s="412"/>
      <c r="Q101" s="412"/>
      <c r="R101" s="116">
        <f>IF('[1]p31'!$J$310&lt;&gt;0,'[1]p31'!$J$310,"")</f>
        <v>39686</v>
      </c>
      <c r="S101" s="116">
        <f>IF('[1]p31'!$K$310&lt;&gt;0,'[1]p31'!$K$310,"")</f>
      </c>
    </row>
    <row r="102" spans="1:19" s="3" customFormat="1" ht="11.25">
      <c r="A102" s="408"/>
      <c r="B102" s="408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</row>
    <row r="103" spans="1:19" s="45" customFormat="1" ht="11.25">
      <c r="A103" s="395" t="str">
        <f>T('[1]p33'!$C$13:$G$13)</f>
        <v>Severino Horácio da Silva</v>
      </c>
      <c r="B103" s="396"/>
      <c r="C103" s="396"/>
      <c r="D103" s="413"/>
      <c r="E103" s="392"/>
      <c r="F103" s="378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  <c r="S103" s="378"/>
    </row>
    <row r="104" spans="1:19" s="3" customFormat="1" ht="13.5" customHeight="1">
      <c r="A104" s="411" t="str">
        <f>IF('[1]p33'!$A$302&lt;&gt;0,'[1]p33'!$A$302,"")</f>
        <v>Membro da Comissão Permanente de Pessoal Docente - CPPD</v>
      </c>
      <c r="B104" s="411"/>
      <c r="C104" s="411"/>
      <c r="D104" s="411"/>
      <c r="E104" s="412"/>
      <c r="F104" s="412"/>
      <c r="G104" s="412"/>
      <c r="H104" s="412"/>
      <c r="I104" s="412"/>
      <c r="J104" s="412"/>
      <c r="K104" s="412"/>
      <c r="L104" s="412"/>
      <c r="M104" s="412" t="str">
        <f>IF('[1]p33'!$H$302&lt;&gt;0,'[1]p33'!$H$302,"")</f>
        <v>Port. R/067/08</v>
      </c>
      <c r="N104" s="412"/>
      <c r="O104" s="412"/>
      <c r="P104" s="412"/>
      <c r="Q104" s="412"/>
      <c r="R104" s="116">
        <f>IF('[1]p33'!$J$302&lt;&gt;0,'[1]p33'!$J$302,"")</f>
        <v>39602</v>
      </c>
      <c r="S104" s="116">
        <f>IF('[1]p33'!$K$302&lt;&gt;0,'[1]p33'!$K$302,"")</f>
      </c>
    </row>
    <row r="105" spans="1:19" s="3" customFormat="1" ht="11.25">
      <c r="A105" s="408"/>
      <c r="B105" s="408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</row>
    <row r="106" spans="1:19" s="45" customFormat="1" ht="11.25">
      <c r="A106" s="395" t="str">
        <f>T('[1]p35'!$C$13:$G$13)</f>
        <v>Vanio Fragoso de Melo</v>
      </c>
      <c r="B106" s="396"/>
      <c r="C106" s="396"/>
      <c r="D106" s="413"/>
      <c r="E106" s="392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</row>
    <row r="107" spans="1:19" s="3" customFormat="1" ht="13.5" customHeight="1">
      <c r="A107" s="411" t="str">
        <f>IF('[1]p35'!$A$302&lt;&gt;0,'[1]p35'!$A$302,"")</f>
        <v>Comissão de Avaliação de Estágio Probatório do Prof. Jesualdo</v>
      </c>
      <c r="B107" s="411"/>
      <c r="C107" s="411"/>
      <c r="D107" s="411"/>
      <c r="E107" s="412"/>
      <c r="F107" s="412"/>
      <c r="G107" s="412"/>
      <c r="H107" s="412"/>
      <c r="I107" s="412"/>
      <c r="J107" s="412"/>
      <c r="K107" s="412"/>
      <c r="L107" s="412"/>
      <c r="M107" s="412" t="str">
        <f>IF('[1]p35'!$H$302&lt;&gt;0,'[1]p35'!$H$302,"")</f>
        <v>Port./UAME/008/2006</v>
      </c>
      <c r="N107" s="412"/>
      <c r="O107" s="412"/>
      <c r="P107" s="412"/>
      <c r="Q107" s="412"/>
      <c r="R107" s="116">
        <f>IF('[1]p35'!$J$302&lt;&gt;0,'[1]p35'!$J$302,"")</f>
        <v>38947</v>
      </c>
      <c r="S107" s="116">
        <f>IF('[1]p35'!$K$302&lt;&gt;0,'[1]p35'!$K$302,"")</f>
        <v>40042</v>
      </c>
    </row>
    <row r="108" spans="1:19" s="3" customFormat="1" ht="13.5" customHeight="1">
      <c r="A108" s="411" t="str">
        <f>IF('[1]p35'!$A$306&lt;&gt;0,'[1]p35'!$A$306,"")</f>
        <v>Comissão de Avaliação de Estágio Probatório do Prof. Henrique 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 t="str">
        <f>IF('[1]p35'!$H$306&lt;&gt;0,'[1]p35'!$H$306,"")</f>
        <v>CCT/UFCG/Nº 25/08</v>
      </c>
      <c r="N108" s="411"/>
      <c r="O108" s="411"/>
      <c r="P108" s="411"/>
      <c r="Q108" s="411"/>
      <c r="R108" s="35">
        <f>IF('[1]p35'!$J$306&lt;&gt;0,'[1]p35'!$J$306,"")</f>
        <v>39744</v>
      </c>
      <c r="S108" s="35">
        <f>IF('[1]p35'!$K$306&lt;&gt;0,'[1]p35'!$K$306,"")</f>
        <v>40291</v>
      </c>
    </row>
    <row r="109" spans="1:19" s="3" customFormat="1" ht="13.5" customHeight="1">
      <c r="A109" s="411" t="str">
        <f>IF('[1]p35'!$A$310&lt;&gt;0,'[1]p35'!$A$310,"")</f>
        <v>Comissão de Elaboração do Regimento Interno da UAME</v>
      </c>
      <c r="B109" s="411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 t="str">
        <f>IF('[1]p35'!$H$310&lt;&gt;0,'[1]p35'!$H$310,"")</f>
        <v>CCT/UFCG/Nº 18/08</v>
      </c>
      <c r="N109" s="411"/>
      <c r="O109" s="411"/>
      <c r="P109" s="411"/>
      <c r="Q109" s="411"/>
      <c r="R109" s="35">
        <f>IF('[1]p35'!$J$310&lt;&gt;0,'[1]p35'!$J$310,"")</f>
        <v>39672</v>
      </c>
      <c r="S109" s="35">
        <f>IF('[1]p35'!$K$310&lt;&gt;0,'[1]p35'!$K$310,"")</f>
        <v>39733</v>
      </c>
    </row>
    <row r="110" spans="1:19" s="3" customFormat="1" ht="13.5" customHeight="1">
      <c r="A110" s="411" t="str">
        <f>IF('[1]p35'!$A$314&lt;&gt;0,'[1]p35'!$A$314,"")</f>
        <v>Comissão de Avaliação de Estágio Probatório do Prof. Ângelo</v>
      </c>
      <c r="B110" s="411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 t="str">
        <f>IF('[1]p35'!$H$314&lt;&gt;0,'[1]p35'!$H$314,"")</f>
        <v>CCT/UFCG/Nº 23/08</v>
      </c>
      <c r="N110" s="411"/>
      <c r="O110" s="411"/>
      <c r="P110" s="411"/>
      <c r="Q110" s="411"/>
      <c r="R110" s="35">
        <f>IF('[1]p35'!$J$314&lt;&gt;0,'[1]p35'!$J$314,"")</f>
        <v>39731</v>
      </c>
      <c r="S110" s="35">
        <f>IF('[1]p35'!$K$314&lt;&gt;0,'[1]p35'!$K$314,"")</f>
        <v>40826</v>
      </c>
    </row>
  </sheetData>
  <sheetProtection password="CEFE" sheet="1"/>
  <mergeCells count="197">
    <mergeCell ref="A4:S4"/>
    <mergeCell ref="M8:Q8"/>
    <mergeCell ref="A8:L8"/>
    <mergeCell ref="A1:S1"/>
    <mergeCell ref="A2:S2"/>
    <mergeCell ref="A3:D3"/>
    <mergeCell ref="E3:Q3"/>
    <mergeCell ref="A6:S6"/>
    <mergeCell ref="E7:S7"/>
    <mergeCell ref="A11:L11"/>
    <mergeCell ref="M11:Q11"/>
    <mergeCell ref="M10:Q10"/>
    <mergeCell ref="A5:L5"/>
    <mergeCell ref="M5:Q5"/>
    <mergeCell ref="A7:D7"/>
    <mergeCell ref="A10:L10"/>
    <mergeCell ref="A9:L9"/>
    <mergeCell ref="M9:Q9"/>
    <mergeCell ref="A12:S12"/>
    <mergeCell ref="A13:D13"/>
    <mergeCell ref="E13:S13"/>
    <mergeCell ref="A14:L14"/>
    <mergeCell ref="M14:Q14"/>
    <mergeCell ref="A25:L25"/>
    <mergeCell ref="M25:Q25"/>
    <mergeCell ref="A23:L23"/>
    <mergeCell ref="M23:Q23"/>
    <mergeCell ref="A24:L24"/>
    <mergeCell ref="M24:Q24"/>
    <mergeCell ref="A15:L15"/>
    <mergeCell ref="M15:Q15"/>
    <mergeCell ref="A21:L21"/>
    <mergeCell ref="M21:Q21"/>
    <mergeCell ref="A16:S16"/>
    <mergeCell ref="A17:D17"/>
    <mergeCell ref="E17:S17"/>
    <mergeCell ref="A18:L18"/>
    <mergeCell ref="M18:Q18"/>
    <mergeCell ref="A22:L22"/>
    <mergeCell ref="M22:Q22"/>
    <mergeCell ref="A19:L19"/>
    <mergeCell ref="M19:Q19"/>
    <mergeCell ref="A20:L20"/>
    <mergeCell ref="M20:Q20"/>
    <mergeCell ref="A26:S26"/>
    <mergeCell ref="A27:D27"/>
    <mergeCell ref="E27:S27"/>
    <mergeCell ref="A31:S31"/>
    <mergeCell ref="A28:L28"/>
    <mergeCell ref="M28:Q28"/>
    <mergeCell ref="A29:L29"/>
    <mergeCell ref="M29:Q29"/>
    <mergeCell ref="A32:D32"/>
    <mergeCell ref="E32:S32"/>
    <mergeCell ref="A30:L30"/>
    <mergeCell ref="M30:Q30"/>
    <mergeCell ref="A35:L35"/>
    <mergeCell ref="M35:Q35"/>
    <mergeCell ref="A33:L33"/>
    <mergeCell ref="M33:Q33"/>
    <mergeCell ref="A34:L34"/>
    <mergeCell ref="M34:Q34"/>
    <mergeCell ref="A39:L39"/>
    <mergeCell ref="M39:Q39"/>
    <mergeCell ref="A40:L40"/>
    <mergeCell ref="M40:Q40"/>
    <mergeCell ref="A36:S36"/>
    <mergeCell ref="A37:D37"/>
    <mergeCell ref="E37:S37"/>
    <mergeCell ref="A38:L38"/>
    <mergeCell ref="M38:Q38"/>
    <mergeCell ref="A43:S43"/>
    <mergeCell ref="A44:D44"/>
    <mergeCell ref="E44:S44"/>
    <mergeCell ref="A45:L45"/>
    <mergeCell ref="M45:Q45"/>
    <mergeCell ref="A41:L41"/>
    <mergeCell ref="M41:Q41"/>
    <mergeCell ref="A42:L42"/>
    <mergeCell ref="M42:Q42"/>
    <mergeCell ref="A48:S48"/>
    <mergeCell ref="A49:D49"/>
    <mergeCell ref="E49:S49"/>
    <mergeCell ref="A50:L50"/>
    <mergeCell ref="M50:Q50"/>
    <mergeCell ref="A46:L46"/>
    <mergeCell ref="M46:Q46"/>
    <mergeCell ref="A47:L47"/>
    <mergeCell ref="M47:Q47"/>
    <mergeCell ref="M54:Q54"/>
    <mergeCell ref="A52:S52"/>
    <mergeCell ref="A53:D53"/>
    <mergeCell ref="E53:S53"/>
    <mergeCell ref="A51:L51"/>
    <mergeCell ref="M51:Q51"/>
    <mergeCell ref="A58:L58"/>
    <mergeCell ref="M58:Q58"/>
    <mergeCell ref="A55:S55"/>
    <mergeCell ref="A56:D56"/>
    <mergeCell ref="E56:S56"/>
    <mergeCell ref="A57:L57"/>
    <mergeCell ref="M57:Q57"/>
    <mergeCell ref="A54:L54"/>
    <mergeCell ref="A62:S62"/>
    <mergeCell ref="A63:D63"/>
    <mergeCell ref="E63:S63"/>
    <mergeCell ref="A64:L64"/>
    <mergeCell ref="M64:Q64"/>
    <mergeCell ref="A59:S59"/>
    <mergeCell ref="A60:D60"/>
    <mergeCell ref="E60:S60"/>
    <mergeCell ref="A61:L61"/>
    <mergeCell ref="M61:Q61"/>
    <mergeCell ref="A67:S67"/>
    <mergeCell ref="A68:D68"/>
    <mergeCell ref="E68:S68"/>
    <mergeCell ref="A69:L69"/>
    <mergeCell ref="M69:Q69"/>
    <mergeCell ref="A65:L65"/>
    <mergeCell ref="M65:Q65"/>
    <mergeCell ref="A66:L66"/>
    <mergeCell ref="M66:Q66"/>
    <mergeCell ref="A72:L72"/>
    <mergeCell ref="M72:Q72"/>
    <mergeCell ref="A73:L73"/>
    <mergeCell ref="M73:Q73"/>
    <mergeCell ref="A70:L70"/>
    <mergeCell ref="M70:Q70"/>
    <mergeCell ref="A71:L71"/>
    <mergeCell ref="M71:Q71"/>
    <mergeCell ref="A76:L76"/>
    <mergeCell ref="M76:Q76"/>
    <mergeCell ref="A74:D74"/>
    <mergeCell ref="E74:S74"/>
    <mergeCell ref="A75:L75"/>
    <mergeCell ref="M75:Q75"/>
    <mergeCell ref="A80:L80"/>
    <mergeCell ref="M80:Q80"/>
    <mergeCell ref="A77:S77"/>
    <mergeCell ref="A78:D78"/>
    <mergeCell ref="E78:S78"/>
    <mergeCell ref="A79:L79"/>
    <mergeCell ref="M79:Q79"/>
    <mergeCell ref="A81:L81"/>
    <mergeCell ref="M81:Q81"/>
    <mergeCell ref="A89:S89"/>
    <mergeCell ref="A90:D90"/>
    <mergeCell ref="E90:S90"/>
    <mergeCell ref="A82:S82"/>
    <mergeCell ref="A83:D83"/>
    <mergeCell ref="E83:S83"/>
    <mergeCell ref="A84:L84"/>
    <mergeCell ref="M84:Q84"/>
    <mergeCell ref="A91:L91"/>
    <mergeCell ref="M91:Q91"/>
    <mergeCell ref="A85:L85"/>
    <mergeCell ref="M85:Q85"/>
    <mergeCell ref="A92:L92"/>
    <mergeCell ref="M92:Q92"/>
    <mergeCell ref="A97:S97"/>
    <mergeCell ref="A98:D98"/>
    <mergeCell ref="E98:S98"/>
    <mergeCell ref="A93:S93"/>
    <mergeCell ref="A94:D94"/>
    <mergeCell ref="E94:S94"/>
    <mergeCell ref="A95:L95"/>
    <mergeCell ref="M95:Q95"/>
    <mergeCell ref="A99:L99"/>
    <mergeCell ref="M99:Q99"/>
    <mergeCell ref="A96:L96"/>
    <mergeCell ref="M96:Q96"/>
    <mergeCell ref="A107:L107"/>
    <mergeCell ref="M107:Q107"/>
    <mergeCell ref="A102:S102"/>
    <mergeCell ref="A103:D103"/>
    <mergeCell ref="E103:S103"/>
    <mergeCell ref="A104:L104"/>
    <mergeCell ref="M104:Q104"/>
    <mergeCell ref="A105:S105"/>
    <mergeCell ref="A106:D106"/>
    <mergeCell ref="E106:S106"/>
    <mergeCell ref="A110:L110"/>
    <mergeCell ref="M110:Q110"/>
    <mergeCell ref="A108:L108"/>
    <mergeCell ref="M108:Q108"/>
    <mergeCell ref="A109:L109"/>
    <mergeCell ref="M109:Q109"/>
    <mergeCell ref="A101:L101"/>
    <mergeCell ref="M101:Q101"/>
    <mergeCell ref="A86:L86"/>
    <mergeCell ref="M86:Q86"/>
    <mergeCell ref="A87:L87"/>
    <mergeCell ref="M87:Q87"/>
    <mergeCell ref="A88:L88"/>
    <mergeCell ref="M88:Q88"/>
    <mergeCell ref="A100:L100"/>
    <mergeCell ref="M100:Q100"/>
  </mergeCells>
  <printOptions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CCT/UFPB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Aparecido Jesuino de Souza</dc:creator>
  <cp:keywords/>
  <dc:description/>
  <cp:lastModifiedBy>Aparecido</cp:lastModifiedBy>
  <cp:lastPrinted>2009-07-14T18:25:08Z</cp:lastPrinted>
  <dcterms:created xsi:type="dcterms:W3CDTF">2000-03-16T19:09:54Z</dcterms:created>
  <dcterms:modified xsi:type="dcterms:W3CDTF">2009-07-14T18:34:50Z</dcterms:modified>
  <cp:category/>
  <cp:version/>
  <cp:contentType/>
  <cp:contentStatus/>
</cp:coreProperties>
</file>