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720" windowHeight="7320" tabRatio="865" firstSheet="16" activeTab="25"/>
  </bookViews>
  <sheets>
    <sheet name="Percentuais" sheetId="1" r:id="rId1"/>
    <sheet name="Resumo" sheetId="2" r:id="rId2"/>
    <sheet name="Visitas" sheetId="3" r:id="rId3"/>
    <sheet name="Visitantes" sheetId="4" r:id="rId4"/>
    <sheet name="Divulgacao" sheetId="5" r:id="rId5"/>
    <sheet name="Eventos" sheetId="6" r:id="rId6"/>
    <sheet name="Outras" sheetId="7" r:id="rId7"/>
    <sheet name="Representacoes" sheetId="8" r:id="rId8"/>
    <sheet name="Administrativas" sheetId="9" r:id="rId9"/>
    <sheet name="CDs-FGs" sheetId="10" r:id="rId10"/>
    <sheet name="Bancas&amp;Comissoes" sheetId="11" r:id="rId11"/>
    <sheet name="ApoioAcademico" sheetId="12" r:id="rId12"/>
    <sheet name="ProducaoTecnica" sheetId="13" r:id="rId13"/>
    <sheet name="ProducaoArtistica" sheetId="14" r:id="rId14"/>
    <sheet name="Publicacoes" sheetId="15" r:id="rId15"/>
    <sheet name="Extensão" sheetId="16" r:id="rId16"/>
    <sheet name="Pesquisa" sheetId="17" r:id="rId17"/>
    <sheet name="Orientacoes-PG" sheetId="18" r:id="rId18"/>
    <sheet name="Orientacoes-Gr" sheetId="19" r:id="rId19"/>
    <sheet name="Turmas-PG" sheetId="20" r:id="rId20"/>
    <sheet name="Turmas-GR" sheetId="21" r:id="rId21"/>
    <sheet name="CH" sheetId="22" r:id="rId22"/>
    <sheet name="CapacSemAfastamento" sheetId="23" r:id="rId23"/>
    <sheet name="Outros_Afastamentos" sheetId="24" r:id="rId24"/>
    <sheet name="Afast_Qualificacao" sheetId="25" r:id="rId25"/>
    <sheet name="Professores" sheetId="26" r:id="rId26"/>
  </sheets>
  <externalReferences>
    <externalReference r:id="rId29"/>
    <externalReference r:id="rId30"/>
  </externalReferences>
  <definedNames>
    <definedName name="_xlnm.Print_Area" localSheetId="0">'Percentuais'!$1:$40</definedName>
    <definedName name="_xlnm.Print_Area" localSheetId="1">'Resumo'!$A$1:$I$214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  <author> Eduardo</author>
  </authors>
  <commentList>
    <comment ref="H94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95" authorId="0">
      <text>
        <r>
          <rPr>
            <b/>
            <sz val="8"/>
            <rFont val="Tahoma"/>
            <family val="0"/>
          </rPr>
          <t>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2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3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I36" authorId="1">
      <text>
        <r>
          <rPr>
            <b/>
            <sz val="8"/>
            <rFont val="Tahoma"/>
            <family val="0"/>
          </rPr>
          <t xml:space="preserve"> Levar em conta, usando o bom senso,  admissoes, retornos e afastamentos no inicio ou final do periodo.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Aparecido Jesuino de Souza</author>
  </authors>
  <commentList>
    <comment ref="A6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6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6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6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6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6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</commentList>
</comments>
</file>

<file path=xl/sharedStrings.xml><?xml version="1.0" encoding="utf-8"?>
<sst xmlns="http://schemas.openxmlformats.org/spreadsheetml/2006/main" count="1984" uniqueCount="335">
  <si>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</si>
  <si>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</si>
  <si>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</si>
  <si>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</si>
  <si>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</si>
  <si>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</si>
  <si>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</si>
  <si>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</si>
  <si>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 xml:space="preserve"> CHA Total  Disponível</t>
  </si>
  <si>
    <t>SOBRE REALIZADA DISPONÍVEL</t>
  </si>
  <si>
    <t>SOBRE REALIZADA</t>
  </si>
  <si>
    <t>Atvidades Administrativas</t>
  </si>
  <si>
    <t>Atividade</t>
  </si>
  <si>
    <t>Entrada:</t>
  </si>
  <si>
    <t>Saída:</t>
  </si>
  <si>
    <t>CHA</t>
  </si>
  <si>
    <t>Motivo</t>
  </si>
  <si>
    <t>Documento</t>
  </si>
  <si>
    <t>TOTAL</t>
  </si>
  <si>
    <t>Início</t>
  </si>
  <si>
    <t>Total</t>
  </si>
  <si>
    <t>Aprovados</t>
  </si>
  <si>
    <t>Nível</t>
  </si>
  <si>
    <t>ACE</t>
  </si>
  <si>
    <t>Tipo</t>
  </si>
  <si>
    <t>Término</t>
  </si>
  <si>
    <t>Situação</t>
  </si>
  <si>
    <t>Tipo: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</si>
  <si>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</si>
  <si>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</si>
  <si>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</si>
  <si>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</si>
  <si>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</si>
  <si>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</si>
  <si>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</si>
  <si>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</si>
  <si>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</si>
  <si>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</si>
  <si>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</si>
  <si>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</si>
  <si>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</si>
  <si>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</si>
  <si>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</si>
  <si>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</si>
  <si>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</si>
  <si>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</si>
  <si>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</si>
  <si>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</si>
  <si>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</si>
  <si>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</si>
  <si>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</si>
  <si>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</si>
  <si>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Carga Horária  Máxima no Período Civil (CHMPC)</t>
  </si>
  <si>
    <t>Carga Horária Semetral Letiva Disponível (CHSLD)</t>
  </si>
  <si>
    <t>Trabalhos completos publicados em anais de eventos internacionais</t>
  </si>
  <si>
    <t>Trabalhos completos publicados em anais de eventos nacionais</t>
  </si>
  <si>
    <t>N^o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</si>
  <si>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pesquisa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</si>
  <si>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</si>
  <si>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não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</si>
  <si>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pesquisadores externos ao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</si>
  <si>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bolsistas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</si>
  <si>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não bolsistas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</si>
  <si>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externos à UFCG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</si>
  <si>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</si>
  <si>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</si>
  <si>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</si>
  <si>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externas ao departamento envolvidas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</si>
  <si>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 beneficiadas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</si>
  <si>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</si>
  <si>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</si>
  <si>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</si>
  <si>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</si>
  <si>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</si>
  <si>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</si>
  <si>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</si>
  <si>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</si>
  <si>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</si>
  <si>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</si>
  <si>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</si>
  <si>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</si>
  <si>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</si>
  <si>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</si>
  <si>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</si>
  <si>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</si>
  <si>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</si>
  <si>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</si>
  <si>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</si>
  <si>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</si>
  <si>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Nome</t>
  </si>
  <si>
    <t>Matrícula</t>
  </si>
  <si>
    <t>Função: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</si>
  <si>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</si>
  <si>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</si>
  <si>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</si>
  <si>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</si>
  <si>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</si>
  <si>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</si>
  <si>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</si>
  <si>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</si>
  <si>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</si>
  <si>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Substitutos</t>
  </si>
  <si>
    <t xml:space="preserve">1 - Voluntários </t>
  </si>
  <si>
    <t>2 - Visitantes (CNPq, Convênios, etc...)</t>
  </si>
  <si>
    <t>AFASTADOS INTEGRALMENTE</t>
  </si>
  <si>
    <t>Pós-Doutorado</t>
  </si>
  <si>
    <t>Doutorado</t>
  </si>
  <si>
    <t>Mestrado</t>
  </si>
  <si>
    <t>Especialização</t>
  </si>
  <si>
    <t>Licenças</t>
  </si>
  <si>
    <t>A disposição de outros Órgãos (Externos à UFCG)</t>
  </si>
  <si>
    <t>TITULAÇÃO</t>
  </si>
  <si>
    <t>QUANT.</t>
  </si>
  <si>
    <t>%</t>
  </si>
  <si>
    <t>CLASSE</t>
  </si>
  <si>
    <t>REGIME</t>
  </si>
  <si>
    <t>DOUTORES</t>
  </si>
  <si>
    <t>TITULARES</t>
  </si>
  <si>
    <t>MESTRES</t>
  </si>
  <si>
    <t>ADJUNTOS</t>
  </si>
  <si>
    <t>ASSISTENTES</t>
  </si>
  <si>
    <t>GRADUADOS</t>
  </si>
  <si>
    <t>AUXILIARES</t>
  </si>
  <si>
    <t>OUTRO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</si>
  <si>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</si>
  <si>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</si>
  <si>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</si>
  <si>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</si>
  <si>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</si>
  <si>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horas acessórias (atendendimento, preparação de aulas, avaliação, etc.) (NAG)</t>
  </si>
  <si>
    <t>No. de cursos atendidos (NCAG)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</si>
  <si>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</si>
  <si>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</si>
  <si>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</si>
  <si>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</si>
  <si>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</si>
  <si>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horas acessórias (atendendimento, preparação de aulas, avaliação, etc.) (NAP)</t>
  </si>
  <si>
    <t>No. de cursos atendidos (NCAP)</t>
  </si>
  <si>
    <t>Média de alunos por turma {MAT=(NMG+NMP)/(NTG+NTP)}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</si>
  <si>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</si>
  <si>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</si>
  <si>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</si>
  <si>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</si>
  <si>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</si>
  <si>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</si>
  <si>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</si>
  <si>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</si>
  <si>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</si>
  <si>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Tese de Doutorado</t>
  </si>
  <si>
    <t>Dissertação de Mestrado</t>
  </si>
  <si>
    <t xml:space="preserve">Monografia de Especialização </t>
  </si>
  <si>
    <t>Iniciação Científica</t>
  </si>
  <si>
    <t>Extensão</t>
  </si>
  <si>
    <t>Tutoria Acadêmica</t>
  </si>
  <si>
    <t>Estágio</t>
  </si>
  <si>
    <t>Trabalho final de curso</t>
  </si>
  <si>
    <t>Outras</t>
  </si>
  <si>
    <t>Artigos técnicos ou científicos publicados em periódicos indexados internacionalmente</t>
  </si>
  <si>
    <t>Artigos técnicos ou científicos publicados em periódicos de circulação nacional</t>
  </si>
  <si>
    <t>Listagem dos Professores</t>
  </si>
  <si>
    <t>Artigos de divulgação científica, tecnológica, artística ou cultural, publicados em periódicos especializados em periódicos especializados</t>
  </si>
  <si>
    <t>Artigos de Opinião</t>
  </si>
  <si>
    <t>Publicações locais (pré-prints, relatórios técnicos, etc...)</t>
  </si>
  <si>
    <t>Materiais didáticos intrucionais (apostilas, kits, etc...)</t>
  </si>
  <si>
    <t>Patentes ou licenças registradas</t>
  </si>
  <si>
    <t>Obras artísticas ou culturais premiadas em nível internacional</t>
  </si>
  <si>
    <t>Obras artísticas ou culturais apresentadas ou publicadas em nível internacional</t>
  </si>
  <si>
    <t>Obras artísticas ou culturais premiadas em nível nacional</t>
  </si>
  <si>
    <t>Obras artísticas ou culturais apresentadas ou publicadas em nível nacional</t>
  </si>
  <si>
    <t>Obras artísticas ou culturais premiadas em nível regional</t>
  </si>
  <si>
    <t>Obras artísticas ou culturais apresentadas ou publicadas em nível regional</t>
  </si>
  <si>
    <t>Obras artísticas ou culturais premiadas em nível local</t>
  </si>
  <si>
    <t>Obras artísticas ou culturais apresentadas ou publicadas em nível local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</si>
  <si>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</si>
  <si>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</si>
  <si>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</si>
  <si>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</si>
  <si>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</si>
  <si>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Período civil:</t>
  </si>
  <si>
    <t>Período letivo:</t>
  </si>
  <si>
    <t>Excepcionalidades: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</si>
  <si>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</si>
  <si>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</si>
  <si>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</si>
  <si>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</si>
  <si>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</si>
  <si>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</si>
  <si>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</si>
  <si>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</si>
  <si>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</si>
  <si>
    <t>Saida</t>
  </si>
  <si>
    <t>Retorno</t>
  </si>
  <si>
    <t>UNIDADE ACADÊMICA  MATEMÁTICA E ESTATÍSTICA</t>
  </si>
  <si>
    <t>UNIDADE ACADÊMICA MATEMÁTICA E ESTATÍSTICA</t>
  </si>
  <si>
    <t>Alciônio Saldanha de Oliveira</t>
  </si>
  <si>
    <t>Antônio Luiz de Melo</t>
  </si>
  <si>
    <t>Antônio Pereira Brandão Júnior</t>
  </si>
  <si>
    <t>Izabel Maria Barbosa de Albuquerque</t>
  </si>
  <si>
    <t>Vânio Fragoso de Melo</t>
  </si>
  <si>
    <t>Alecxandro Alves Vieira</t>
  </si>
  <si>
    <t>Alexsandro Bezerra Cavalcanti</t>
  </si>
  <si>
    <t>Amanda dos Santos Gomes</t>
  </si>
  <si>
    <t>Antônio Gomes Nunes</t>
  </si>
  <si>
    <t>Antônio José da Silva</t>
  </si>
  <si>
    <t>Aparecido Jesuino de Souza</t>
  </si>
  <si>
    <t>Bráulio Maia Junior</t>
  </si>
  <si>
    <t>Claudianor Oliveira Alves</t>
  </si>
  <si>
    <t>Daniel Cordeiro de Morais Filho</t>
  </si>
  <si>
    <t>Daniel Marinho Pellegrino</t>
  </si>
  <si>
    <t>Davis Matias de Oliveira</t>
  </si>
  <si>
    <t>Florence Ayres Campello de Oliveira</t>
  </si>
  <si>
    <t>Francisco Antônio Morais de Souza</t>
  </si>
  <si>
    <t>Gilberto da Silva Matos</t>
  </si>
  <si>
    <t>Jacqueline Félix de Brito</t>
  </si>
  <si>
    <t>José de Arimatéia Fernandes</t>
  </si>
  <si>
    <t>José Luiz Neto</t>
  </si>
  <si>
    <t>José Medeiros da Costa</t>
  </si>
  <si>
    <t>Luiz Mendes Albuquerque Neto</t>
  </si>
  <si>
    <t>Marco Aurélio Soares Souto</t>
  </si>
  <si>
    <t>Maria Isabelle Silva Borges</t>
  </si>
  <si>
    <t>Marisa de Sales Monteiro</t>
  </si>
  <si>
    <t>Miriam Costa</t>
  </si>
  <si>
    <t>Rosângela da Silva Figueredo</t>
  </si>
  <si>
    <t>Rosana Marques da Silva</t>
  </si>
  <si>
    <t>Rosângela Silveira do Nascimento</t>
  </si>
  <si>
    <t>Sérgio Mota Alves</t>
  </si>
  <si>
    <t>Vandik Estevam Barbosa</t>
  </si>
  <si>
    <t>Thiciany Matsudo Iwano</t>
  </si>
  <si>
    <t>Atividades acessórias graduação</t>
  </si>
  <si>
    <t>ESPECIALISTAS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</si>
  <si>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bolsitas CNPq envolvidos</t>
    </r>
  </si>
  <si>
    <t>Resumos publicados em anais de eventos internacionais</t>
  </si>
  <si>
    <t>Resumos publicados em anais de eventos nacionais</t>
  </si>
  <si>
    <t>Ministração de Minicurso ou palestra em eventos técnico-cientificos ou artisticos culturais</t>
  </si>
  <si>
    <t>AFASTAMENTOS DEFINITIVOS</t>
  </si>
  <si>
    <t>3 - Visitantes pela UFCG</t>
  </si>
  <si>
    <t>4 - Estagiários Graduados</t>
  </si>
  <si>
    <t>TOTAIS</t>
  </si>
  <si>
    <t>Do quadro de efetivos</t>
  </si>
  <si>
    <t>Docentes para o quadro de efetivos</t>
  </si>
  <si>
    <t>Docentes substitutos</t>
  </si>
  <si>
    <t>A3 - ÍNDICES DE TITULAÇÃO SOBRE CLASSE</t>
  </si>
  <si>
    <t>A4 - CAPACIDADE INSTALADA</t>
  </si>
  <si>
    <t>B1 - ATIVIDADE DE ENSINO NA GRADUAÇÃO</t>
  </si>
  <si>
    <t>B2 - ATIVIDADE DE ENSINO NA PÓS-GRADUAÇÃO</t>
  </si>
  <si>
    <t>B3 - MÉDIAS GERAIS</t>
  </si>
  <si>
    <t>B4 - PERCENTUAIS DE RENDIMENTO DISCENTE NA GRADUAÇÃO</t>
  </si>
  <si>
    <t>B5 - PERCENTUAIS DE RENDIMENTO DISCENTE NA PÓS-GRADUAÇÃO</t>
  </si>
  <si>
    <t>B6 - ORIENTAÇÕES</t>
  </si>
  <si>
    <t>C1 - PESQUISA</t>
  </si>
  <si>
    <t>D1 - EXTENSÃO</t>
  </si>
  <si>
    <t>E1 - PRODUÇÃO CIENTÍFICA E TECNOLOGICA</t>
  </si>
  <si>
    <t>F - DISTRIBUIÇÃO PERCENTUAL DA CARGA HORÁRIA REALIZADA</t>
  </si>
  <si>
    <t>Média de alunos matriculados por turma (MAG)</t>
  </si>
  <si>
    <t>Média de alunos matriculados por turma (MAP)</t>
  </si>
  <si>
    <t>Média turmas por docente disponível {MTD=(NTG+NTP)/DD}</t>
  </si>
  <si>
    <t>Média de matrículas por docente disponível {MMD=(NMG+NMP)/DD}</t>
  </si>
  <si>
    <t>Média de créditos por docente disponível {MCD=(NCG+NCP)/DD}</t>
  </si>
  <si>
    <t>Média horária semanal em sala de aula no período letivo {(CHSA/DD)}</t>
  </si>
  <si>
    <t>Situação:</t>
  </si>
  <si>
    <t>Financiamento:</t>
  </si>
  <si>
    <t>Linha de Pesquisa:</t>
  </si>
  <si>
    <t>Orçamento Global:</t>
  </si>
  <si>
    <t>Total desenbolsado:</t>
  </si>
  <si>
    <t>Valor utilizado:</t>
  </si>
  <si>
    <t>Saldo:</t>
  </si>
  <si>
    <t>Total desembolsado:</t>
  </si>
  <si>
    <t>Interface:</t>
  </si>
  <si>
    <t>No de beneficiados:</t>
  </si>
  <si>
    <t>Publicações Científicas</t>
  </si>
  <si>
    <t>Produção Artística</t>
  </si>
  <si>
    <t>Produção Técnica</t>
  </si>
  <si>
    <t>Capacitação sem Afastamento</t>
  </si>
  <si>
    <t>Descrição:</t>
  </si>
  <si>
    <t>Atividades de Pesquisa</t>
  </si>
  <si>
    <t>Atividades de Extensão</t>
  </si>
  <si>
    <t>Participações em Eventos</t>
  </si>
  <si>
    <t>Evento:</t>
  </si>
  <si>
    <t>Local:</t>
  </si>
  <si>
    <t>Abrangência:</t>
  </si>
  <si>
    <t>Divulgação do Conhecimento</t>
  </si>
  <si>
    <t>Data:</t>
  </si>
  <si>
    <t>Discriminação:</t>
  </si>
  <si>
    <t>Atividade(s):</t>
  </si>
  <si>
    <t>Visitantes Recebidos</t>
  </si>
  <si>
    <t>Anfitrião:</t>
  </si>
  <si>
    <t>Visitante:</t>
  </si>
  <si>
    <t>Visitas Realizadas</t>
  </si>
  <si>
    <t>ADMISSÕES</t>
  </si>
  <si>
    <t>TOTAL DE DOCENTES DISPONÍVEIS NA MAIOR PARTE DO PERIODO</t>
  </si>
  <si>
    <t>Motivo(s):</t>
  </si>
  <si>
    <t>COLABORADORES (não conta como carga horária para efeito de dados gerais.)</t>
  </si>
  <si>
    <t>TOTAL DE DOCENTES LOTADOS NA UNIDADE ACADEMICA AO FINAL DO PERIODO</t>
  </si>
  <si>
    <t>ASSOCIADOS</t>
  </si>
  <si>
    <t>A2 - CARREIRA DOCENTE AO FINAL DO PERIODO</t>
  </si>
  <si>
    <t>Subtotal de efetivos ou em estagio probatorio:</t>
  </si>
  <si>
    <t>Subtotal de substitutos:</t>
  </si>
  <si>
    <t>T40-DE</t>
  </si>
  <si>
    <t>Titulares/Doutores</t>
  </si>
  <si>
    <t>Adjuntos/Doutores</t>
  </si>
  <si>
    <t>Assistentes/Mestres</t>
  </si>
  <si>
    <t>Auxiliares/(Especialistas + Graduados)</t>
  </si>
  <si>
    <t>Associados/Doutores</t>
  </si>
  <si>
    <t>Obs.: CHTR é igual a soma das cargas horárias das atividades realizadas no período menos os afastamentos.</t>
  </si>
  <si>
    <t>Carga Horária Total Realizada(CHTR)            (Deve estar entre CHMPC e CHSLD)</t>
  </si>
  <si>
    <t>Preencha apenas as celulas em branco,</t>
  </si>
  <si>
    <t>consultando as demais planilhas.</t>
  </si>
  <si>
    <t>Total de matrículas atendidas.</t>
  </si>
  <si>
    <t>C2 - RECURSOS CAPTADOS POR PROJETOS DE PESQUISA</t>
  </si>
  <si>
    <t>Total de recursos aprovados</t>
  </si>
  <si>
    <t>Total de recursos utilizados no período</t>
  </si>
  <si>
    <t>Total de recursos remanescentes daqueles desembolsados</t>
  </si>
  <si>
    <t>D2 - RECURSOS CAPTADOS POR PROJETOS DE EXTENSÃO</t>
  </si>
  <si>
    <t>Total de recursos desembolsados pelas agências de fomento</t>
  </si>
  <si>
    <t>PROLICEN</t>
  </si>
  <si>
    <t>Resumo Geral das Várias Atividades Desenvolvidas Pelos Docentes no</t>
  </si>
  <si>
    <t>Local</t>
  </si>
  <si>
    <t>Data</t>
  </si>
  <si>
    <t>Resumos publicados em anais de eventos regionais</t>
  </si>
  <si>
    <t>Resumos publicados em anais de eventos locais</t>
  </si>
  <si>
    <t>Trabalhos completos publicados em anais de eventos regionais</t>
  </si>
  <si>
    <t>Trabalhos completos publicados em anais de eventos locais</t>
  </si>
  <si>
    <t>Visitantes recebidos por docentes da Unidade Acadêmica</t>
  </si>
  <si>
    <t>Participações em Encontros, Congressos, Seminários, Reuniões Científicas, etc..</t>
  </si>
  <si>
    <t>Visitas realizadas por docentes da Unidade Acadêmica à outras instituições</t>
  </si>
  <si>
    <t>Participações em eventos técnico-cientificos ou artisticos culturais como debatedor convidado</t>
  </si>
  <si>
    <t>Atividades de divulgação realizadas por docentes da Unidade Acadêmica</t>
  </si>
  <si>
    <t>Teses defendidas sob orientação de docentes da Unidade Acadêmica</t>
  </si>
  <si>
    <t>Dissertações defendidas sob orientação de docentes da Unidade Acadêmica</t>
  </si>
  <si>
    <t>Monografias defendidas sob orientação de docentes da Unidade Acadêmica</t>
  </si>
  <si>
    <t>Capítulos de livros didáticos ou técnicos publicados</t>
  </si>
  <si>
    <t>Livros técnicos e didáticos publicados</t>
  </si>
  <si>
    <t>Traduções de livros didáticos ou técnicos pubilcadas</t>
  </si>
  <si>
    <t>Organização de livros didáticos ou técnicos</t>
  </si>
  <si>
    <t xml:space="preserve">Distribuição Percentual das Atividades Docentes da Unidade Acadêmica 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</si>
</sst>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dd/mm/yy;@"/>
    <numFmt numFmtId="175" formatCode="mm/dd/yy;@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0.0"/>
    <numFmt numFmtId="183" formatCode="0.000"/>
    <numFmt numFmtId="184" formatCode="0.0000"/>
    <numFmt numFmtId="185" formatCode="0.00000"/>
    <numFmt numFmtId="186" formatCode="_(* #,##0.0_);_(* \(#,##0.0\);_(* &quot;-&quot;??_);_(@_)"/>
    <numFmt numFmtId="187" formatCode="_(* #,##0_);_(* \(#,##0\);_(* &quot;-&quot;??_);_(@_)"/>
    <numFmt numFmtId="188" formatCode="mmm/yyyy"/>
    <numFmt numFmtId="189" formatCode="[$-409]dddd\,\ mmmm\ dd\,\ yyyy"/>
    <numFmt numFmtId="190" formatCode="0.0%"/>
    <numFmt numFmtId="191" formatCode="[$-416]dddd\,\ d&quot; de &quot;mmmm&quot; de &quot;yyyy"/>
    <numFmt numFmtId="192" formatCode="dd/mm/yy"/>
    <numFmt numFmtId="193" formatCode="&quot;R$ &quot;#,##0.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b/>
      <sz val="9"/>
      <name val="Arial"/>
      <family val="2"/>
    </font>
    <font>
      <sz val="12"/>
      <name val="Arial Narrow"/>
      <family val="2"/>
    </font>
    <font>
      <u val="single"/>
      <vertAlign val="superscript"/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20"/>
      <name val="Arial"/>
      <family val="0"/>
    </font>
    <font>
      <sz val="8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left"/>
    </xf>
    <xf numFmtId="0" fontId="0" fillId="2" borderId="3" xfId="0" applyFill="1" applyBorder="1" applyAlignment="1">
      <alignment/>
    </xf>
    <xf numFmtId="49" fontId="0" fillId="2" borderId="3" xfId="0" applyNumberForma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4" fillId="0" borderId="4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174" fontId="4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4" fillId="0" borderId="1" xfId="0" applyNumberFormat="1" applyFont="1" applyBorder="1" applyAlignment="1" applyProtection="1">
      <alignment horizontal="left"/>
      <protection/>
    </xf>
    <xf numFmtId="1" fontId="4" fillId="0" borderId="5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0" fillId="2" borderId="3" xfId="0" applyNumberForma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174" fontId="4" fillId="0" borderId="1" xfId="0" applyNumberFormat="1" applyFont="1" applyBorder="1" applyAlignment="1">
      <alignment horizontal="left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1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4" fillId="0" borderId="4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9" fontId="0" fillId="2" borderId="9" xfId="0" applyNumberForma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3" fillId="2" borderId="7" xfId="0" applyFont="1" applyFill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2" fontId="0" fillId="2" borderId="5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/>
    </xf>
    <xf numFmtId="1" fontId="0" fillId="2" borderId="10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6" fillId="2" borderId="14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6" fillId="2" borderId="15" xfId="0" applyFont="1" applyFill="1" applyBorder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 horizontal="center"/>
      <protection/>
    </xf>
    <xf numFmtId="0" fontId="0" fillId="2" borderId="17" xfId="0" applyFont="1" applyFill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6" fillId="2" borderId="13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92" fontId="5" fillId="0" borderId="2" xfId="0" applyNumberFormat="1" applyFont="1" applyBorder="1" applyAlignment="1" applyProtection="1">
      <alignment horizontal="center"/>
      <protection locked="0"/>
    </xf>
    <xf numFmtId="174" fontId="5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" fontId="0" fillId="2" borderId="3" xfId="0" applyNumberFormat="1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4" fontId="7" fillId="0" borderId="18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/>
    </xf>
    <xf numFmtId="174" fontId="4" fillId="0" borderId="2" xfId="0" applyNumberFormat="1" applyFont="1" applyBorder="1" applyAlignment="1" applyProtection="1">
      <alignment horizontal="left"/>
      <protection locked="0"/>
    </xf>
    <xf numFmtId="7" fontId="4" fillId="0" borderId="2" xfId="0" applyNumberFormat="1" applyFont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/>
    </xf>
    <xf numFmtId="174" fontId="4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174" fontId="4" fillId="0" borderId="20" xfId="0" applyNumberFormat="1" applyFont="1" applyBorder="1" applyAlignment="1">
      <alignment horizontal="center"/>
    </xf>
    <xf numFmtId="14" fontId="7" fillId="0" borderId="19" xfId="0" applyNumberFormat="1" applyFont="1" applyBorder="1" applyAlignment="1">
      <alignment/>
    </xf>
    <xf numFmtId="174" fontId="4" fillId="0" borderId="20" xfId="0" applyNumberFormat="1" applyFont="1" applyBorder="1" applyAlignment="1">
      <alignment horizontal="left"/>
    </xf>
    <xf numFmtId="0" fontId="0" fillId="0" borderId="3" xfId="0" applyFill="1" applyBorder="1" applyAlignment="1" applyProtection="1">
      <alignment horizontal="center"/>
      <protection/>
    </xf>
    <xf numFmtId="1" fontId="0" fillId="0" borderId="3" xfId="0" applyNumberFormat="1" applyFill="1" applyBorder="1" applyAlignment="1" applyProtection="1">
      <alignment horizontal="center"/>
      <protection/>
    </xf>
    <xf numFmtId="10" fontId="0" fillId="2" borderId="10" xfId="0" applyNumberFormat="1" applyFont="1" applyFill="1" applyBorder="1" applyAlignment="1" applyProtection="1">
      <alignment horizontal="center"/>
      <protection/>
    </xf>
    <xf numFmtId="10" fontId="0" fillId="2" borderId="3" xfId="0" applyNumberFormat="1" applyFont="1" applyFill="1" applyBorder="1" applyAlignment="1" applyProtection="1">
      <alignment horizontal="center"/>
      <protection/>
    </xf>
    <xf numFmtId="10" fontId="0" fillId="2" borderId="13" xfId="0" applyNumberFormat="1" applyFont="1" applyFill="1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/>
      <protection/>
    </xf>
    <xf numFmtId="1" fontId="0" fillId="2" borderId="17" xfId="0" applyNumberFormat="1" applyFill="1" applyBorder="1" applyAlignment="1" applyProtection="1">
      <alignment/>
      <protection locked="0"/>
    </xf>
    <xf numFmtId="1" fontId="0" fillId="2" borderId="15" xfId="0" applyNumberFormat="1" applyFill="1" applyBorder="1" applyAlignment="1" applyProtection="1">
      <alignment/>
      <protection locked="0"/>
    </xf>
    <xf numFmtId="1" fontId="0" fillId="0" borderId="5" xfId="0" applyNumberFormat="1" applyFill="1" applyBorder="1" applyAlignment="1" applyProtection="1">
      <alignment horizontal="center"/>
      <protection/>
    </xf>
    <xf numFmtId="10" fontId="0" fillId="2" borderId="16" xfId="0" applyNumberFormat="1" applyFill="1" applyBorder="1" applyAlignment="1" applyProtection="1">
      <alignment horizontal="center"/>
      <protection/>
    </xf>
    <xf numFmtId="1" fontId="0" fillId="0" borderId="13" xfId="0" applyNumberFormat="1" applyFill="1" applyBorder="1" applyAlignment="1" applyProtection="1">
      <alignment horizontal="center"/>
      <protection/>
    </xf>
    <xf numFmtId="10" fontId="0" fillId="2" borderId="15" xfId="0" applyNumberForma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/>
    </xf>
    <xf numFmtId="7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25" xfId="0" applyFont="1" applyFill="1" applyBorder="1" applyAlignment="1" applyProtection="1">
      <alignment horizontal="center"/>
      <protection/>
    </xf>
    <xf numFmtId="174" fontId="4" fillId="0" borderId="4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9" fillId="2" borderId="9" xfId="0" applyFont="1" applyFill="1" applyBorder="1" applyAlignment="1">
      <alignment horizontal="right"/>
    </xf>
    <xf numFmtId="0" fontId="19" fillId="2" borderId="7" xfId="0" applyFont="1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0" borderId="17" xfId="0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/>
    </xf>
    <xf numFmtId="1" fontId="16" fillId="0" borderId="1" xfId="0" applyNumberFormat="1" applyFont="1" applyFill="1" applyBorder="1" applyAlignment="1" applyProtection="1">
      <alignment horizontal="center"/>
      <protection/>
    </xf>
    <xf numFmtId="174" fontId="4" fillId="0" borderId="2" xfId="0" applyNumberFormat="1" applyFont="1" applyBorder="1" applyAlignment="1">
      <alignment horizontal="left"/>
    </xf>
    <xf numFmtId="174" fontId="4" fillId="0" borderId="2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/>
    </xf>
    <xf numFmtId="0" fontId="0" fillId="2" borderId="18" xfId="0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18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 vertical="top" wrapText="1"/>
      <protection/>
    </xf>
    <xf numFmtId="0" fontId="0" fillId="2" borderId="11" xfId="0" applyFill="1" applyBorder="1" applyAlignment="1" applyProtection="1">
      <alignment horizontal="left"/>
      <protection/>
    </xf>
    <xf numFmtId="0" fontId="0" fillId="2" borderId="26" xfId="0" applyFill="1" applyBorder="1" applyAlignment="1" applyProtection="1">
      <alignment horizontal="left"/>
      <protection/>
    </xf>
    <xf numFmtId="0" fontId="0" fillId="2" borderId="12" xfId="0" applyFill="1" applyBorder="1" applyAlignment="1" applyProtection="1">
      <alignment horizontal="left"/>
      <protection/>
    </xf>
    <xf numFmtId="0" fontId="0" fillId="2" borderId="27" xfId="0" applyFill="1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2" borderId="6" xfId="0" applyFill="1" applyBorder="1" applyAlignment="1" applyProtection="1">
      <alignment horizontal="left"/>
      <protection/>
    </xf>
    <xf numFmtId="0" fontId="0" fillId="2" borderId="18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28" xfId="0" applyFill="1" applyBorder="1" applyAlignment="1" applyProtection="1">
      <alignment horizontal="left"/>
      <protection/>
    </xf>
    <xf numFmtId="0" fontId="0" fillId="2" borderId="29" xfId="0" applyFill="1" applyBorder="1" applyAlignment="1" applyProtection="1">
      <alignment horizontal="left"/>
      <protection/>
    </xf>
    <xf numFmtId="0" fontId="0" fillId="2" borderId="30" xfId="0" applyFill="1" applyBorder="1" applyAlignment="1" applyProtection="1">
      <alignment horizontal="left"/>
      <protection/>
    </xf>
    <xf numFmtId="0" fontId="6" fillId="2" borderId="18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4" fillId="2" borderId="31" xfId="0" applyFont="1" applyFill="1" applyBorder="1" applyAlignment="1" applyProtection="1">
      <alignment horizontal="left"/>
      <protection/>
    </xf>
    <xf numFmtId="0" fontId="0" fillId="0" borderId="32" xfId="0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left"/>
      <protection/>
    </xf>
    <xf numFmtId="0" fontId="19" fillId="2" borderId="9" xfId="0" applyFont="1" applyFill="1" applyBorder="1" applyAlignment="1">
      <alignment horizontal="right"/>
    </xf>
    <xf numFmtId="0" fontId="19" fillId="2" borderId="8" xfId="0" applyFont="1" applyFill="1" applyBorder="1" applyAlignment="1">
      <alignment horizontal="right"/>
    </xf>
    <xf numFmtId="0" fontId="19" fillId="2" borderId="27" xfId="0" applyFont="1" applyFill="1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4" xfId="0" applyBorder="1" applyAlignment="1">
      <alignment horizontal="left"/>
    </xf>
    <xf numFmtId="0" fontId="19" fillId="2" borderId="8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0" fontId="6" fillId="2" borderId="6" xfId="0" applyFont="1" applyFill="1" applyBorder="1" applyAlignment="1" applyProtection="1">
      <alignment horizontal="left" vertical="center" wrapText="1"/>
      <protection/>
    </xf>
    <xf numFmtId="0" fontId="6" fillId="2" borderId="18" xfId="0" applyFont="1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0" fillId="2" borderId="27" xfId="0" applyFont="1" applyFill="1" applyBorder="1" applyAlignment="1" applyProtection="1">
      <alignment horizontal="left"/>
      <protection/>
    </xf>
    <xf numFmtId="0" fontId="6" fillId="2" borderId="35" xfId="0" applyFont="1" applyFill="1" applyBorder="1" applyAlignment="1" applyProtection="1">
      <alignment horizontal="left" wrapText="1"/>
      <protection/>
    </xf>
    <xf numFmtId="0" fontId="6" fillId="2" borderId="18" xfId="0" applyFont="1" applyFill="1" applyBorder="1" applyAlignment="1" applyProtection="1">
      <alignment horizontal="left" wrapText="1"/>
      <protection/>
    </xf>
    <xf numFmtId="0" fontId="6" fillId="2" borderId="14" xfId="0" applyFont="1" applyFill="1" applyBorder="1" applyAlignment="1" applyProtection="1">
      <alignment horizontal="left" wrapText="1"/>
      <protection/>
    </xf>
    <xf numFmtId="0" fontId="0" fillId="2" borderId="8" xfId="0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10" fontId="6" fillId="2" borderId="2" xfId="0" applyNumberFormat="1" applyFont="1" applyFill="1" applyBorder="1" applyAlignment="1" applyProtection="1">
      <alignment horizontal="center"/>
      <protection/>
    </xf>
    <xf numFmtId="10" fontId="6" fillId="2" borderId="1" xfId="0" applyNumberFormat="1" applyFont="1" applyFill="1" applyBorder="1" applyAlignment="1" applyProtection="1">
      <alignment horizontal="center"/>
      <protection/>
    </xf>
    <xf numFmtId="10" fontId="6" fillId="2" borderId="19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2" borderId="36" xfId="0" applyFill="1" applyBorder="1" applyAlignment="1" applyProtection="1">
      <alignment horizontal="left"/>
      <protection/>
    </xf>
    <xf numFmtId="0" fontId="0" fillId="2" borderId="37" xfId="0" applyFill="1" applyBorder="1" applyAlignment="1" applyProtection="1">
      <alignment horizontal="left"/>
      <protection/>
    </xf>
    <xf numFmtId="0" fontId="0" fillId="2" borderId="27" xfId="0" applyFill="1" applyBorder="1" applyAlignment="1" applyProtection="1">
      <alignment/>
      <protection/>
    </xf>
    <xf numFmtId="0" fontId="0" fillId="2" borderId="38" xfId="0" applyFill="1" applyBorder="1" applyAlignment="1" applyProtection="1">
      <alignment/>
      <protection/>
    </xf>
    <xf numFmtId="0" fontId="6" fillId="2" borderId="18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190" fontId="6" fillId="2" borderId="6" xfId="0" applyNumberFormat="1" applyFont="1" applyFill="1" applyBorder="1" applyAlignment="1" applyProtection="1">
      <alignment horizontal="center"/>
      <protection/>
    </xf>
    <xf numFmtId="190" fontId="6" fillId="2" borderId="2" xfId="0" applyNumberFormat="1" applyFont="1" applyFill="1" applyBorder="1" applyAlignment="1" applyProtection="1">
      <alignment horizontal="center"/>
      <protection/>
    </xf>
    <xf numFmtId="10" fontId="6" fillId="2" borderId="20" xfId="0" applyNumberFormat="1" applyFont="1" applyFill="1" applyBorder="1" applyAlignment="1" applyProtection="1">
      <alignment horizontal="center"/>
      <protection/>
    </xf>
    <xf numFmtId="10" fontId="6" fillId="2" borderId="23" xfId="0" applyNumberFormat="1" applyFont="1" applyFill="1" applyBorder="1" applyAlignment="1" applyProtection="1">
      <alignment horizontal="center"/>
      <protection/>
    </xf>
    <xf numFmtId="0" fontId="6" fillId="2" borderId="28" xfId="0" applyFont="1" applyFill="1" applyBorder="1" applyAlignment="1" applyProtection="1">
      <alignment/>
      <protection/>
    </xf>
    <xf numFmtId="0" fontId="0" fillId="2" borderId="29" xfId="0" applyFill="1" applyBorder="1" applyAlignment="1" applyProtection="1">
      <alignment/>
      <protection/>
    </xf>
    <xf numFmtId="0" fontId="0" fillId="2" borderId="30" xfId="0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6" fillId="2" borderId="36" xfId="0" applyFont="1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37" xfId="0" applyFont="1" applyFill="1" applyBorder="1" applyAlignment="1" applyProtection="1">
      <alignment horizontal="left"/>
      <protection/>
    </xf>
    <xf numFmtId="0" fontId="6" fillId="2" borderId="11" xfId="0" applyFont="1" applyFill="1" applyBorder="1" applyAlignment="1" applyProtection="1">
      <alignment horizontal="left" vertical="center" wrapText="1"/>
      <protection/>
    </xf>
    <xf numFmtId="0" fontId="6" fillId="2" borderId="26" xfId="0" applyFont="1" applyFill="1" applyBorder="1" applyAlignment="1" applyProtection="1">
      <alignment horizontal="left" vertical="center" wrapText="1"/>
      <protection/>
    </xf>
    <xf numFmtId="0" fontId="6" fillId="2" borderId="12" xfId="0" applyFont="1" applyFill="1" applyBorder="1" applyAlignment="1" applyProtection="1">
      <alignment horizontal="left" vertical="center" wrapText="1"/>
      <protection/>
    </xf>
    <xf numFmtId="190" fontId="6" fillId="2" borderId="6" xfId="0" applyNumberFormat="1" applyFont="1" applyFill="1" applyBorder="1" applyAlignment="1" applyProtection="1">
      <alignment horizontal="center" vertical="center"/>
      <protection/>
    </xf>
    <xf numFmtId="190" fontId="0" fillId="0" borderId="18" xfId="0" applyNumberFormat="1" applyBorder="1" applyAlignment="1" applyProtection="1">
      <alignment horizontal="center" vertical="center"/>
      <protection/>
    </xf>
    <xf numFmtId="190" fontId="0" fillId="0" borderId="2" xfId="0" applyNumberFormat="1" applyBorder="1" applyAlignment="1" applyProtection="1">
      <alignment horizontal="center" vertical="center"/>
      <protection/>
    </xf>
    <xf numFmtId="10" fontId="6" fillId="2" borderId="10" xfId="0" applyNumberFormat="1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32" xfId="0" applyFill="1" applyBorder="1" applyAlignment="1" applyProtection="1">
      <alignment horizontal="center"/>
      <protection/>
    </xf>
    <xf numFmtId="0" fontId="6" fillId="2" borderId="28" xfId="0" applyFont="1" applyFill="1" applyBorder="1" applyAlignment="1" applyProtection="1">
      <alignment horizontal="left"/>
      <protection/>
    </xf>
    <xf numFmtId="0" fontId="6" fillId="2" borderId="29" xfId="0" applyFont="1" applyFill="1" applyBorder="1" applyAlignment="1" applyProtection="1">
      <alignment horizontal="left"/>
      <protection/>
    </xf>
    <xf numFmtId="0" fontId="6" fillId="2" borderId="30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 wrapText="1"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0" fontId="14" fillId="2" borderId="36" xfId="0" applyFont="1" applyFill="1" applyBorder="1" applyAlignment="1" applyProtection="1">
      <alignment horizontal="left" vertical="center" wrapText="1"/>
      <protection/>
    </xf>
    <xf numFmtId="0" fontId="14" fillId="2" borderId="8" xfId="0" applyFont="1" applyFill="1" applyBorder="1" applyAlignment="1" applyProtection="1">
      <alignment horizontal="left" vertical="center" wrapText="1"/>
      <protection/>
    </xf>
    <xf numFmtId="0" fontId="14" fillId="2" borderId="37" xfId="0" applyFont="1" applyFill="1" applyBorder="1" applyAlignment="1" applyProtection="1">
      <alignment horizontal="left" vertical="center" wrapText="1"/>
      <protection/>
    </xf>
    <xf numFmtId="0" fontId="6" fillId="2" borderId="11" xfId="0" applyFont="1" applyFill="1" applyBorder="1" applyAlignment="1" applyProtection="1">
      <alignment horizontal="left" wrapText="1"/>
      <protection/>
    </xf>
    <xf numFmtId="0" fontId="6" fillId="2" borderId="26" xfId="0" applyFont="1" applyFill="1" applyBorder="1" applyAlignment="1" applyProtection="1">
      <alignment horizontal="left" wrapText="1"/>
      <protection/>
    </xf>
    <xf numFmtId="0" fontId="6" fillId="2" borderId="12" xfId="0" applyFont="1" applyFill="1" applyBorder="1" applyAlignment="1" applyProtection="1">
      <alignment horizontal="left" wrapText="1"/>
      <protection/>
    </xf>
    <xf numFmtId="0" fontId="6" fillId="2" borderId="19" xfId="0" applyFont="1" applyFill="1" applyBorder="1" applyAlignment="1" applyProtection="1">
      <alignment horizontal="left" wrapText="1"/>
      <protection/>
    </xf>
    <xf numFmtId="0" fontId="6" fillId="2" borderId="38" xfId="0" applyFont="1" applyFill="1" applyBorder="1" applyAlignment="1" applyProtection="1">
      <alignment horizontal="left" wrapText="1"/>
      <protection/>
    </xf>
    <xf numFmtId="0" fontId="6" fillId="2" borderId="20" xfId="0" applyFont="1" applyFill="1" applyBorder="1" applyAlignment="1" applyProtection="1">
      <alignment horizontal="left" wrapText="1"/>
      <protection/>
    </xf>
    <xf numFmtId="0" fontId="0" fillId="2" borderId="5" xfId="0" applyFont="1" applyFill="1" applyBorder="1" applyAlignment="1" applyProtection="1">
      <alignment horizontal="lef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6" fillId="2" borderId="35" xfId="0" applyFont="1" applyFill="1" applyBorder="1" applyAlignment="1" applyProtection="1">
      <alignment horizontal="left" wrapText="1" shrinkToFit="1"/>
      <protection/>
    </xf>
    <xf numFmtId="0" fontId="6" fillId="2" borderId="18" xfId="0" applyFont="1" applyFill="1" applyBorder="1" applyAlignment="1" applyProtection="1">
      <alignment horizontal="left" wrapText="1" shrinkToFit="1"/>
      <protection/>
    </xf>
    <xf numFmtId="0" fontId="6" fillId="2" borderId="14" xfId="0" applyFont="1" applyFill="1" applyBorder="1" applyAlignment="1" applyProtection="1">
      <alignment horizontal="left" wrapText="1" shrinkToFit="1"/>
      <protection/>
    </xf>
    <xf numFmtId="0" fontId="3" fillId="2" borderId="39" xfId="0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left"/>
      <protection/>
    </xf>
    <xf numFmtId="0" fontId="0" fillId="2" borderId="28" xfId="0" applyFill="1" applyBorder="1" applyAlignment="1" applyProtection="1">
      <alignment/>
      <protection/>
    </xf>
    <xf numFmtId="0" fontId="3" fillId="2" borderId="40" xfId="0" applyFont="1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0" fillId="2" borderId="42" xfId="0" applyFill="1" applyBorder="1" applyAlignment="1" applyProtection="1">
      <alignment/>
      <protection/>
    </xf>
    <xf numFmtId="0" fontId="0" fillId="2" borderId="32" xfId="0" applyFill="1" applyBorder="1" applyAlignment="1" applyProtection="1">
      <alignment/>
      <protection/>
    </xf>
    <xf numFmtId="190" fontId="6" fillId="2" borderId="28" xfId="0" applyNumberFormat="1" applyFont="1" applyFill="1" applyBorder="1" applyAlignment="1" applyProtection="1">
      <alignment horizontal="center"/>
      <protection/>
    </xf>
    <xf numFmtId="190" fontId="6" fillId="2" borderId="30" xfId="0" applyNumberFormat="1" applyFont="1" applyFill="1" applyBorder="1" applyAlignment="1" applyProtection="1">
      <alignment horizontal="center"/>
      <protection/>
    </xf>
    <xf numFmtId="190" fontId="6" fillId="2" borderId="29" xfId="0" applyNumberFormat="1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33" xfId="0" applyFont="1" applyFill="1" applyBorder="1" applyAlignment="1" applyProtection="1">
      <alignment horizontal="center"/>
      <protection/>
    </xf>
    <xf numFmtId="0" fontId="3" fillId="2" borderId="27" xfId="0" applyFont="1" applyFill="1" applyBorder="1" applyAlignment="1" applyProtection="1">
      <alignment horizontal="center"/>
      <protection/>
    </xf>
    <xf numFmtId="0" fontId="3" fillId="2" borderId="34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left"/>
      <protection/>
    </xf>
    <xf numFmtId="0" fontId="0" fillId="2" borderId="31" xfId="0" applyFill="1" applyBorder="1" applyAlignment="1" applyProtection="1">
      <alignment horizontal="center"/>
      <protection/>
    </xf>
    <xf numFmtId="0" fontId="0" fillId="2" borderId="43" xfId="0" applyFill="1" applyBorder="1" applyAlignment="1" applyProtection="1">
      <alignment horizontal="center"/>
      <protection/>
    </xf>
    <xf numFmtId="0" fontId="0" fillId="2" borderId="44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2" borderId="45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left"/>
      <protection/>
    </xf>
    <xf numFmtId="14" fontId="0" fillId="2" borderId="5" xfId="0" applyNumberFormat="1" applyFont="1" applyFill="1" applyBorder="1" applyAlignment="1" applyProtection="1">
      <alignment horizontal="left"/>
      <protection/>
    </xf>
    <xf numFmtId="14" fontId="0" fillId="2" borderId="16" xfId="0" applyNumberFormat="1" applyFont="1" applyFill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/>
      <protection/>
    </xf>
    <xf numFmtId="14" fontId="0" fillId="2" borderId="17" xfId="0" applyNumberFormat="1" applyFont="1" applyFill="1" applyBorder="1" applyAlignment="1" applyProtection="1">
      <alignment horizontal="left"/>
      <protection/>
    </xf>
    <xf numFmtId="0" fontId="18" fillId="2" borderId="33" xfId="0" applyFont="1" applyFill="1" applyBorder="1" applyAlignment="1" applyProtection="1">
      <alignment horizontal="left"/>
      <protection/>
    </xf>
    <xf numFmtId="0" fontId="18" fillId="2" borderId="27" xfId="0" applyFont="1" applyFill="1" applyBorder="1" applyAlignment="1" applyProtection="1">
      <alignment horizontal="left"/>
      <protection/>
    </xf>
    <xf numFmtId="0" fontId="18" fillId="2" borderId="34" xfId="0" applyFont="1" applyFill="1" applyBorder="1" applyAlignment="1" applyProtection="1">
      <alignment horizontal="left"/>
      <protection/>
    </xf>
    <xf numFmtId="0" fontId="18" fillId="2" borderId="31" xfId="0" applyFont="1" applyFill="1" applyBorder="1" applyAlignment="1">
      <alignment horizontal="left"/>
    </xf>
    <xf numFmtId="0" fontId="18" fillId="2" borderId="32" xfId="0" applyFont="1" applyFill="1" applyBorder="1" applyAlignment="1">
      <alignment horizontal="left"/>
    </xf>
    <xf numFmtId="0" fontId="18" fillId="2" borderId="43" xfId="0" applyFont="1" applyFill="1" applyBorder="1" applyAlignment="1">
      <alignment horizontal="left"/>
    </xf>
    <xf numFmtId="0" fontId="0" fillId="2" borderId="45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33" xfId="0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34" xfId="0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2" borderId="46" xfId="0" applyFont="1" applyFill="1" applyBorder="1" applyAlignment="1" applyProtection="1">
      <alignment/>
      <protection/>
    </xf>
    <xf numFmtId="0" fontId="0" fillId="2" borderId="23" xfId="0" applyFont="1" applyFill="1" applyBorder="1" applyAlignment="1" applyProtection="1">
      <alignment/>
      <protection/>
    </xf>
    <xf numFmtId="0" fontId="0" fillId="2" borderId="47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14" fontId="4" fillId="2" borderId="48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left"/>
      <protection/>
    </xf>
    <xf numFmtId="0" fontId="3" fillId="2" borderId="8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 applyProtection="1">
      <alignment horizontal="left"/>
      <protection/>
    </xf>
    <xf numFmtId="0" fontId="0" fillId="2" borderId="44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35" xfId="0" applyFill="1" applyBorder="1" applyAlignment="1" applyProtection="1">
      <alignment horizontal="left"/>
      <protection/>
    </xf>
    <xf numFmtId="0" fontId="0" fillId="2" borderId="45" xfId="0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left"/>
      <protection/>
    </xf>
    <xf numFmtId="0" fontId="0" fillId="2" borderId="49" xfId="0" applyFill="1" applyBorder="1" applyAlignment="1" applyProtection="1">
      <alignment horizontal="left"/>
      <protection/>
    </xf>
    <xf numFmtId="0" fontId="0" fillId="2" borderId="47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4" fillId="2" borderId="50" xfId="0" applyFont="1" applyFill="1" applyBorder="1" applyAlignment="1" applyProtection="1">
      <alignment horizontal="left"/>
      <protection/>
    </xf>
    <xf numFmtId="0" fontId="4" fillId="2" borderId="51" xfId="0" applyFont="1" applyFill="1" applyBorder="1" applyAlignment="1" applyProtection="1">
      <alignment horizontal="left"/>
      <protection/>
    </xf>
    <xf numFmtId="0" fontId="4" fillId="2" borderId="24" xfId="0" applyFont="1" applyFill="1" applyBorder="1" applyAlignment="1" applyProtection="1">
      <alignment horizontal="left"/>
      <protection/>
    </xf>
    <xf numFmtId="0" fontId="0" fillId="2" borderId="33" xfId="0" applyFill="1" applyBorder="1" applyAlignment="1" applyProtection="1">
      <alignment horizontal="left"/>
      <protection/>
    </xf>
    <xf numFmtId="0" fontId="0" fillId="2" borderId="34" xfId="0" applyFill="1" applyBorder="1" applyAlignment="1" applyProtection="1">
      <alignment horizontal="left"/>
      <protection/>
    </xf>
    <xf numFmtId="0" fontId="0" fillId="2" borderId="31" xfId="0" applyFill="1" applyBorder="1" applyAlignment="1" applyProtection="1">
      <alignment horizontal="left"/>
      <protection/>
    </xf>
    <xf numFmtId="0" fontId="0" fillId="2" borderId="32" xfId="0" applyFill="1" applyBorder="1" applyAlignment="1" applyProtection="1">
      <alignment horizontal="left"/>
      <protection/>
    </xf>
    <xf numFmtId="0" fontId="0" fillId="2" borderId="43" xfId="0" applyFill="1" applyBorder="1" applyAlignment="1" applyProtection="1">
      <alignment horizontal="left"/>
      <protection/>
    </xf>
    <xf numFmtId="0" fontId="0" fillId="2" borderId="19" xfId="0" applyFill="1" applyBorder="1" applyAlignment="1" applyProtection="1">
      <alignment horizontal="left"/>
      <protection/>
    </xf>
    <xf numFmtId="0" fontId="0" fillId="2" borderId="38" xfId="0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0" fontId="6" fillId="2" borderId="50" xfId="0" applyFont="1" applyFill="1" applyBorder="1" applyAlignment="1" applyProtection="1">
      <alignment/>
      <protection/>
    </xf>
    <xf numFmtId="0" fontId="6" fillId="2" borderId="51" xfId="0" applyFont="1" applyFill="1" applyBorder="1" applyAlignment="1" applyProtection="1">
      <alignment/>
      <protection/>
    </xf>
    <xf numFmtId="0" fontId="6" fillId="2" borderId="2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6" fillId="2" borderId="36" xfId="0" applyFont="1" applyFill="1" applyBorder="1" applyAlignment="1" applyProtection="1">
      <alignment/>
      <protection/>
    </xf>
    <xf numFmtId="0" fontId="0" fillId="2" borderId="37" xfId="0" applyFill="1" applyBorder="1" applyAlignment="1" applyProtection="1">
      <alignment/>
      <protection/>
    </xf>
    <xf numFmtId="0" fontId="6" fillId="2" borderId="36" xfId="0" applyFont="1" applyFill="1" applyBorder="1" applyAlignment="1" applyProtection="1">
      <alignment horizontal="center"/>
      <protection/>
    </xf>
    <xf numFmtId="0" fontId="6" fillId="2" borderId="37" xfId="0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/>
      <protection/>
    </xf>
    <xf numFmtId="10" fontId="6" fillId="2" borderId="12" xfId="0" applyNumberFormat="1" applyFont="1" applyFill="1" applyBorder="1" applyAlignment="1" applyProtection="1">
      <alignment horizontal="center"/>
      <protection/>
    </xf>
    <xf numFmtId="10" fontId="6" fillId="2" borderId="5" xfId="0" applyNumberFormat="1" applyFont="1" applyFill="1" applyBorder="1" applyAlignment="1" applyProtection="1">
      <alignment horizontal="center"/>
      <protection/>
    </xf>
    <xf numFmtId="10" fontId="6" fillId="2" borderId="45" xfId="0" applyNumberFormat="1" applyFont="1" applyFill="1" applyBorder="1" applyAlignment="1" applyProtection="1">
      <alignment horizontal="center"/>
      <protection/>
    </xf>
    <xf numFmtId="10" fontId="6" fillId="2" borderId="13" xfId="0" applyNumberFormat="1" applyFont="1" applyFill="1" applyBorder="1" applyAlignment="1" applyProtection="1">
      <alignment horizontal="center"/>
      <protection/>
    </xf>
    <xf numFmtId="10" fontId="6" fillId="2" borderId="47" xfId="0" applyNumberFormat="1" applyFont="1" applyFill="1" applyBorder="1" applyAlignment="1" applyProtection="1">
      <alignment horizontal="center"/>
      <protection/>
    </xf>
    <xf numFmtId="0" fontId="0" fillId="2" borderId="28" xfId="0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6" fillId="2" borderId="12" xfId="0" applyFont="1" applyFill="1" applyBorder="1" applyAlignment="1" applyProtection="1">
      <alignment horizontal="center"/>
      <protection/>
    </xf>
    <xf numFmtId="10" fontId="6" fillId="2" borderId="52" xfId="0" applyNumberFormat="1" applyFont="1" applyFill="1" applyBorder="1" applyAlignment="1" applyProtection="1">
      <alignment horizontal="center"/>
      <protection/>
    </xf>
    <xf numFmtId="10" fontId="6" fillId="2" borderId="22" xfId="0" applyNumberFormat="1" applyFont="1" applyFill="1" applyBorder="1" applyAlignment="1" applyProtection="1">
      <alignment horizontal="center"/>
      <protection/>
    </xf>
    <xf numFmtId="193" fontId="0" fillId="2" borderId="1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 applyProtection="1">
      <alignment horizontal="left"/>
      <protection/>
    </xf>
    <xf numFmtId="193" fontId="0" fillId="2" borderId="13" xfId="0" applyNumberFormat="1" applyFont="1" applyFill="1" applyBorder="1" applyAlignment="1" applyProtection="1">
      <alignment horizontal="right"/>
      <protection/>
    </xf>
    <xf numFmtId="0" fontId="6" fillId="2" borderId="53" xfId="0" applyFont="1" applyFill="1" applyBorder="1" applyAlignment="1" applyProtection="1">
      <alignment horizontal="left" wrapText="1"/>
      <protection/>
    </xf>
    <xf numFmtId="0" fontId="6" fillId="2" borderId="54" xfId="0" applyFont="1" applyFill="1" applyBorder="1" applyAlignment="1" applyProtection="1">
      <alignment horizontal="left" wrapText="1"/>
      <protection/>
    </xf>
    <xf numFmtId="190" fontId="6" fillId="2" borderId="18" xfId="0" applyNumberFormat="1" applyFont="1" applyFill="1" applyBorder="1" applyAlignment="1" applyProtection="1">
      <alignment horizontal="center"/>
      <protection/>
    </xf>
    <xf numFmtId="0" fontId="15" fillId="2" borderId="31" xfId="0" applyFont="1" applyFill="1" applyBorder="1" applyAlignment="1" applyProtection="1">
      <alignment horizontal="center" vertical="center"/>
      <protection/>
    </xf>
    <xf numFmtId="0" fontId="15" fillId="2" borderId="32" xfId="0" applyFont="1" applyFill="1" applyBorder="1" applyAlignment="1" applyProtection="1">
      <alignment horizontal="center" vertical="center"/>
      <protection/>
    </xf>
    <xf numFmtId="0" fontId="15" fillId="2" borderId="43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left" vertical="top" wrapText="1"/>
      <protection/>
    </xf>
    <xf numFmtId="0" fontId="0" fillId="2" borderId="26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190" fontId="6" fillId="2" borderId="55" xfId="0" applyNumberFormat="1" applyFont="1" applyFill="1" applyBorder="1" applyAlignment="1" applyProtection="1">
      <alignment horizontal="center"/>
      <protection/>
    </xf>
    <xf numFmtId="190" fontId="6" fillId="2" borderId="27" xfId="0" applyNumberFormat="1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 applyProtection="1">
      <alignment horizontal="center" vertical="center"/>
      <protection/>
    </xf>
    <xf numFmtId="0" fontId="6" fillId="2" borderId="27" xfId="0" applyFont="1" applyFill="1" applyBorder="1" applyAlignment="1" applyProtection="1">
      <alignment horizontal="center" vertical="center"/>
      <protection/>
    </xf>
    <xf numFmtId="0" fontId="6" fillId="2" borderId="34" xfId="0" applyFont="1" applyFill="1" applyBorder="1" applyAlignment="1" applyProtection="1">
      <alignment horizontal="center" vertical="center"/>
      <protection/>
    </xf>
    <xf numFmtId="190" fontId="6" fillId="2" borderId="50" xfId="0" applyNumberFormat="1" applyFont="1" applyFill="1" applyBorder="1" applyAlignment="1" applyProtection="1">
      <alignment horizontal="center" vertical="center"/>
      <protection/>
    </xf>
    <xf numFmtId="190" fontId="0" fillId="0" borderId="51" xfId="0" applyNumberFormat="1" applyBorder="1" applyAlignment="1" applyProtection="1">
      <alignment horizontal="center" vertical="center"/>
      <protection/>
    </xf>
    <xf numFmtId="190" fontId="0" fillId="0" borderId="24" xfId="0" applyNumberFormat="1" applyBorder="1" applyAlignment="1" applyProtection="1">
      <alignment horizontal="center" vertical="center"/>
      <protection/>
    </xf>
    <xf numFmtId="0" fontId="7" fillId="0" borderId="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38" xfId="0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51" xfId="0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2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 horizontal="right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5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7" fontId="4" fillId="0" borderId="18" xfId="0" applyNumberFormat="1" applyFont="1" applyBorder="1" applyAlignment="1">
      <alignment horizontal="left"/>
    </xf>
    <xf numFmtId="7" fontId="4" fillId="0" borderId="2" xfId="0" applyNumberFormat="1" applyFont="1" applyBorder="1" applyAlignment="1">
      <alignment horizontal="left"/>
    </xf>
    <xf numFmtId="0" fontId="4" fillId="0" borderId="18" xfId="0" applyNumberFormat="1" applyFont="1" applyBorder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7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6" xfId="0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174" fontId="5" fillId="0" borderId="18" xfId="0" applyNumberFormat="1" applyFont="1" applyBorder="1" applyAlignment="1" applyProtection="1">
      <alignment horizontal="left"/>
      <protection locked="0"/>
    </xf>
    <xf numFmtId="174" fontId="5" fillId="0" borderId="2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14" fontId="4" fillId="0" borderId="18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4" fontId="4" fillId="0" borderId="18" xfId="0" applyNumberFormat="1" applyFont="1" applyBorder="1" applyAlignment="1" applyProtection="1">
      <alignment/>
      <protection locked="0"/>
    </xf>
    <xf numFmtId="14" fontId="4" fillId="0" borderId="2" xfId="0" applyNumberFormat="1" applyFont="1" applyBorder="1" applyAlignment="1" applyProtection="1">
      <alignment/>
      <protection locked="0"/>
    </xf>
    <xf numFmtId="0" fontId="0" fillId="2" borderId="3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0" fillId="0" borderId="38" xfId="0" applyBorder="1" applyAlignment="1">
      <alignment horizontal="center"/>
    </xf>
    <xf numFmtId="174" fontId="4" fillId="0" borderId="18" xfId="0" applyNumberFormat="1" applyFont="1" applyBorder="1" applyAlignment="1">
      <alignment horizontal="left"/>
    </xf>
    <xf numFmtId="174" fontId="4" fillId="0" borderId="2" xfId="0" applyNumberFormat="1" applyFont="1" applyBorder="1" applyAlignment="1">
      <alignment horizontal="left"/>
    </xf>
    <xf numFmtId="174" fontId="4" fillId="0" borderId="18" xfId="0" applyNumberFormat="1" applyFont="1" applyBorder="1" applyAlignment="1">
      <alignment horizontal="left"/>
    </xf>
    <xf numFmtId="174" fontId="4" fillId="0" borderId="2" xfId="0" applyNumberFormat="1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7" fillId="0" borderId="1" xfId="0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0" fontId="5" fillId="0" borderId="6" xfId="0" applyNumberFormat="1" applyFont="1" applyBorder="1" applyAlignment="1" applyProtection="1">
      <alignment horizontal="center"/>
      <protection locked="0"/>
    </xf>
    <xf numFmtId="0" fontId="5" fillId="0" borderId="18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174" fontId="4" fillId="0" borderId="1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8" fillId="0" borderId="2" xfId="0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left"/>
    </xf>
    <xf numFmtId="49" fontId="0" fillId="2" borderId="9" xfId="0" applyNumberFormat="1" applyFill="1" applyBorder="1" applyAlignment="1" applyProtection="1">
      <alignment horizontal="center"/>
      <protection/>
    </xf>
    <xf numFmtId="49" fontId="0" fillId="2" borderId="7" xfId="0" applyNumberFormat="1" applyFill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49" fontId="0" fillId="2" borderId="8" xfId="0" applyNumberFormat="1" applyFill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4" fillId="0" borderId="50" xfId="0" applyFont="1" applyBorder="1" applyAlignment="1" applyProtection="1">
      <alignment horizontal="left"/>
      <protection/>
    </xf>
    <xf numFmtId="0" fontId="4" fillId="0" borderId="51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Outros afastamentos
13%</a:t>
                    </a:r>
                  </a:p>
                </c:rich>
              </c:tx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Qualificação sem afastamento                                                                    
5%</a:t>
                    </a:r>
                  </a:p>
                </c:rich>
              </c:tx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'[1]Resumo'!$A$198:$C$214</c:f>
              <c:multiLvlStrCache>
                <c:ptCount val="17"/>
                <c:lvl>
                  <c:pt idx="0">
                    <c:v>Afastamentos para capacitação</c:v>
                  </c:pt>
                  <c:pt idx="1">
                    <c:v>Outros afastamentos</c:v>
                  </c:pt>
                  <c:pt idx="2">
                    <c:v>Qualificação sem afastamento                                                                    </c:v>
                  </c:pt>
                  <c:pt idx="3">
                    <c:v>Aulas na graduação</c:v>
                  </c:pt>
                  <c:pt idx="4">
                    <c:v>Atividades acessórias graduação</c:v>
                  </c:pt>
                  <c:pt idx="5">
                    <c:v>Orientações na graduação</c:v>
                  </c:pt>
                  <c:pt idx="6">
                    <c:v>Aulas na pós-graduação</c:v>
                  </c:pt>
                  <c:pt idx="7">
                    <c:v>Atividades acessórias na pós-graduação</c:v>
                  </c:pt>
                  <c:pt idx="8">
                    <c:v>Orientações na pós-graduação</c:v>
                  </c:pt>
                  <c:pt idx="9">
                    <c:v>Pesquisa</c:v>
                  </c:pt>
                  <c:pt idx="10">
                    <c:v>Extensão   </c:v>
                  </c:pt>
                  <c:pt idx="11">
                    <c:v>Atividades de apoio acadêmico  </c:v>
                  </c:pt>
                  <c:pt idx="12">
                    <c:v>Bancas e comissões examinadoras</c:v>
                  </c:pt>
                  <c:pt idx="13">
                    <c:v>Cargos de direção (CDs e FGs)</c:v>
                  </c:pt>
                  <c:pt idx="14">
                    <c:v>Atividades administrativas</c:v>
                  </c:pt>
                  <c:pt idx="15">
                    <c:v>Atividades de representação</c:v>
                  </c:pt>
                  <c:pt idx="16">
                    <c:v>Outras atividades acadêmicas</c:v>
                  </c:pt>
                </c:lvl>
              </c:multiLvlStrCache>
            </c:multiLvlStrRef>
          </c:cat>
          <c:val>
            <c:numRef>
              <c:f>'[1]Resumo'!$D$198:$D$214</c:f>
              <c:numCache>
                <c:ptCount val="17"/>
                <c:pt idx="0">
                  <c:v>4800</c:v>
                </c:pt>
                <c:pt idx="1">
                  <c:v>1560</c:v>
                </c:pt>
                <c:pt idx="2">
                  <c:v>1186</c:v>
                </c:pt>
                <c:pt idx="3">
                  <c:v>5636</c:v>
                </c:pt>
                <c:pt idx="4">
                  <c:v>9750</c:v>
                </c:pt>
                <c:pt idx="5">
                  <c:v>1886</c:v>
                </c:pt>
                <c:pt idx="6">
                  <c:v>345</c:v>
                </c:pt>
                <c:pt idx="7">
                  <c:v>530</c:v>
                </c:pt>
                <c:pt idx="8">
                  <c:v>686</c:v>
                </c:pt>
                <c:pt idx="9">
                  <c:v>1255</c:v>
                </c:pt>
                <c:pt idx="10">
                  <c:v>610</c:v>
                </c:pt>
                <c:pt idx="11">
                  <c:v>162</c:v>
                </c:pt>
                <c:pt idx="12">
                  <c:v>216</c:v>
                </c:pt>
                <c:pt idx="13">
                  <c:v>1419</c:v>
                </c:pt>
                <c:pt idx="14">
                  <c:v>1453</c:v>
                </c:pt>
                <c:pt idx="15">
                  <c:v>302</c:v>
                </c:pt>
                <c:pt idx="16">
                  <c:v>542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9525</xdr:rowOff>
    </xdr:from>
    <xdr:to>
      <xdr:col>15</xdr:col>
      <xdr:colOff>581025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47625" y="428625"/>
        <a:ext cx="92773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atori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centuais"/>
      <sheetName val="Resumo"/>
      <sheetName val="Visitas"/>
      <sheetName val="Visitantes"/>
      <sheetName val="Divulgacao"/>
      <sheetName val="Eventos"/>
      <sheetName val="Outras"/>
      <sheetName val="Representacoes"/>
      <sheetName val="Administrativas"/>
      <sheetName val="CDs-FGs"/>
      <sheetName val="Bancas&amp;Comissoes"/>
      <sheetName val="ApoioAcademico"/>
      <sheetName val="ProducaoTecnica"/>
      <sheetName val="ProducaoArtistica"/>
      <sheetName val="Publicacoes"/>
      <sheetName val="Extensão"/>
      <sheetName val="Pesquisa"/>
      <sheetName val="Orientacoes-PG"/>
      <sheetName val="Orientacoes-Gr"/>
      <sheetName val="Turmas-PG"/>
      <sheetName val="Turmas-GR"/>
      <sheetName val="CH"/>
      <sheetName val="CapacSemAfastamento"/>
      <sheetName val="Outros_Afastamentos"/>
      <sheetName val="Afast_Qualificacao"/>
      <sheetName val="Professores"/>
    </sheetNames>
    <sheetDataSet>
      <sheetData sheetId="1">
        <row r="198">
          <cell r="A198" t="str">
            <v>Afastamentos para capacitação</v>
          </cell>
          <cell r="D198">
            <v>4800</v>
          </cell>
        </row>
        <row r="199">
          <cell r="A199" t="str">
            <v>Outros afastamentos</v>
          </cell>
          <cell r="D199">
            <v>1560</v>
          </cell>
        </row>
        <row r="200">
          <cell r="A200" t="str">
            <v>Qualificação sem afastamento                                                                    </v>
          </cell>
          <cell r="D200">
            <v>1186</v>
          </cell>
        </row>
        <row r="201">
          <cell r="A201" t="str">
            <v>Aulas na graduação</v>
          </cell>
          <cell r="D201">
            <v>5636</v>
          </cell>
        </row>
        <row r="202">
          <cell r="A202" t="str">
            <v>Atividades acessórias graduação</v>
          </cell>
          <cell r="D202">
            <v>9750</v>
          </cell>
        </row>
        <row r="203">
          <cell r="A203" t="str">
            <v>Orientações na graduação</v>
          </cell>
          <cell r="D203">
            <v>1886</v>
          </cell>
        </row>
        <row r="204">
          <cell r="A204" t="str">
            <v>Aulas na pós-graduação</v>
          </cell>
          <cell r="D204">
            <v>345</v>
          </cell>
        </row>
        <row r="205">
          <cell r="A205" t="str">
            <v>Atividades acessórias na pós-graduação</v>
          </cell>
          <cell r="D205">
            <v>530</v>
          </cell>
        </row>
        <row r="206">
          <cell r="A206" t="str">
            <v>Orientações na pós-graduação</v>
          </cell>
          <cell r="D206">
            <v>686</v>
          </cell>
        </row>
        <row r="207">
          <cell r="A207" t="str">
            <v>Pesquisa</v>
          </cell>
          <cell r="D207">
            <v>1255</v>
          </cell>
        </row>
        <row r="208">
          <cell r="A208" t="str">
            <v>Extensão   </v>
          </cell>
          <cell r="D208">
            <v>610</v>
          </cell>
        </row>
        <row r="209">
          <cell r="A209" t="str">
            <v>Atividades de apoio acadêmico  </v>
          </cell>
          <cell r="D209">
            <v>162</v>
          </cell>
        </row>
        <row r="210">
          <cell r="A210" t="str">
            <v>Bancas e comissões examinadoras</v>
          </cell>
          <cell r="D210">
            <v>216</v>
          </cell>
        </row>
        <row r="211">
          <cell r="A211" t="str">
            <v>Cargos de direção (CDs e FGs)</v>
          </cell>
          <cell r="D211">
            <v>1419</v>
          </cell>
        </row>
        <row r="212">
          <cell r="A212" t="str">
            <v>Atividades administrativas</v>
          </cell>
          <cell r="D212">
            <v>1453</v>
          </cell>
        </row>
        <row r="213">
          <cell r="A213" t="str">
            <v>Atividades de representação</v>
          </cell>
          <cell r="D213">
            <v>302</v>
          </cell>
        </row>
        <row r="214">
          <cell r="A214" t="str">
            <v>Outras atividades acadêmicas</v>
          </cell>
          <cell r="D214">
            <v>542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</sheetNames>
    <sheetDataSet>
      <sheetData sheetId="0">
        <row r="3">
          <cell r="D3" t="str">
            <v>Matemática e Estatística</v>
          </cell>
        </row>
        <row r="4">
          <cell r="H4" t="str">
            <v>2007.1</v>
          </cell>
        </row>
        <row r="5">
          <cell r="C5" t="str">
            <v>28/05/2007 a 14/10/2007 </v>
          </cell>
          <cell r="L5">
            <v>800</v>
          </cell>
        </row>
        <row r="6">
          <cell r="C6" t="str">
            <v>28/05/2007 a 02/10/2007</v>
          </cell>
          <cell r="L6">
            <v>720</v>
          </cell>
        </row>
        <row r="7">
          <cell r="C7" t="str">
            <v>Nao Houveram</v>
          </cell>
        </row>
        <row r="8">
          <cell r="E8">
            <v>20</v>
          </cell>
          <cell r="L8">
            <v>782</v>
          </cell>
        </row>
        <row r="9">
          <cell r="E9">
            <v>18</v>
          </cell>
        </row>
        <row r="13">
          <cell r="C13" t="str">
            <v>Alciônio Saldanha de Oliveira</v>
          </cell>
          <cell r="J13">
            <v>336892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</v>
          </cell>
          <cell r="D15">
            <v>31216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Algebra Vetorial e Geometria Analitica -T 02</v>
          </cell>
          <cell r="E57">
            <v>4</v>
          </cell>
          <cell r="F57">
            <v>60</v>
          </cell>
          <cell r="I57">
            <v>59</v>
          </cell>
          <cell r="J57">
            <v>37</v>
          </cell>
          <cell r="K57">
            <v>16</v>
          </cell>
          <cell r="L57">
            <v>6</v>
          </cell>
        </row>
        <row r="58">
          <cell r="A58" t="str">
            <v>Algebra Vetorial e Geometria Analitica -T 06</v>
          </cell>
          <cell r="E58">
            <v>4</v>
          </cell>
          <cell r="F58">
            <v>60</v>
          </cell>
          <cell r="I58">
            <v>51</v>
          </cell>
          <cell r="J58">
            <v>28</v>
          </cell>
          <cell r="K58">
            <v>10</v>
          </cell>
          <cell r="L58">
            <v>13</v>
          </cell>
        </row>
        <row r="59">
          <cell r="A59" t="str">
            <v>Funções de uma Variável Complexa - T 01</v>
          </cell>
          <cell r="E59">
            <v>4</v>
          </cell>
          <cell r="F59">
            <v>60</v>
          </cell>
          <cell r="I59">
            <v>12</v>
          </cell>
          <cell r="J59">
            <v>5</v>
          </cell>
          <cell r="K59">
            <v>5</v>
          </cell>
          <cell r="L59">
            <v>2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122</v>
          </cell>
          <cell r="J62">
            <v>70</v>
          </cell>
          <cell r="K62">
            <v>31</v>
          </cell>
          <cell r="L62">
            <v>21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Jessica Lange Ferreira Melo</v>
          </cell>
        </row>
        <row r="80">
          <cell r="A80" t="str">
            <v>Equacoes Diferenciais Parciais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38565</v>
          </cell>
          <cell r="H82">
            <v>39659</v>
          </cell>
        </row>
        <row r="85">
          <cell r="A85" t="str">
            <v>Roberto da Silva Macena</v>
          </cell>
        </row>
        <row r="87">
          <cell r="A87" t="str">
            <v>Projeto de Monitoria da UAME - Disciplina: Álgebra Vetorial</v>
          </cell>
          <cell r="L87" t="str">
            <v>Em andamento</v>
          </cell>
        </row>
        <row r="89">
          <cell r="A89" t="str">
            <v>Monitoria</v>
          </cell>
          <cell r="G89">
            <v>39230</v>
          </cell>
          <cell r="H89">
            <v>39357</v>
          </cell>
        </row>
        <row r="92">
          <cell r="A92" t="str">
            <v>João Paulo P de Andrade</v>
          </cell>
        </row>
        <row r="94">
          <cell r="A94" t="str">
            <v>Projeto de Monitoria da UAME - Disciplina: Álgebra Vetorial</v>
          </cell>
          <cell r="L94" t="str">
            <v>Em andamento</v>
          </cell>
        </row>
        <row r="96">
          <cell r="A96" t="str">
            <v>Monitoria</v>
          </cell>
          <cell r="G96">
            <v>39230</v>
          </cell>
          <cell r="H96">
            <v>39357</v>
          </cell>
        </row>
        <row r="104">
          <cell r="L104">
            <v>144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Coordenador do programa de desenvolvimento curricular do CCT</v>
          </cell>
          <cell r="H302" t="str">
            <v>Port/DCCT/008/2006</v>
          </cell>
          <cell r="J302">
            <v>38751</v>
          </cell>
        </row>
        <row r="306">
          <cell r="A306" t="str">
            <v>Comissão de Avaliação de Estágio Probatório (Profa. Patricia)</v>
          </cell>
          <cell r="H306" t="str">
            <v>Port./UAME/02/2006</v>
          </cell>
          <cell r="J306">
            <v>38814</v>
          </cell>
          <cell r="K306">
            <v>39909</v>
          </cell>
        </row>
        <row r="310">
          <cell r="A310" t="str">
            <v>Coordenador do Projeto de Monitoria - DME</v>
          </cell>
          <cell r="J310">
            <v>38901</v>
          </cell>
        </row>
        <row r="314">
          <cell r="A314" t="str">
            <v>Membro da comissão de avaliação dos Projetos Pedagógicos de Cursos do CCT </v>
          </cell>
          <cell r="H314" t="str">
            <v>Port./UAME 03/2005</v>
          </cell>
          <cell r="J314">
            <v>38463</v>
          </cell>
        </row>
        <row r="320">
          <cell r="L320">
            <v>70</v>
          </cell>
        </row>
        <row r="324">
          <cell r="A324" t="str">
            <v>Graduação em Matemática</v>
          </cell>
          <cell r="H324" t="str">
            <v>Port./UAME/007/2007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Química</v>
          </cell>
          <cell r="H328" t="str">
            <v>Port./UAME/008/2007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8</v>
          </cell>
        </row>
        <row r="346">
          <cell r="A346" t="str">
            <v>Participação no Comitê Gestor do Projeto Praça da Engenharia - PROENGE</v>
          </cell>
        </row>
        <row r="353">
          <cell r="L353">
            <v>20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144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70</v>
          </cell>
          <cell r="C409">
            <v>8</v>
          </cell>
          <cell r="D409">
            <v>20</v>
          </cell>
          <cell r="E409">
            <v>782</v>
          </cell>
        </row>
      </sheetData>
      <sheetData sheetId="1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Alexsandro Bezerra Cavalcanti</v>
          </cell>
          <cell r="J13" t="str">
            <v>2327828-3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37371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de São Paulo/USP-SP, (Instituto de Matemática e Estatística - IME)</v>
          </cell>
          <cell r="I19">
            <v>38412</v>
          </cell>
          <cell r="J19">
            <v>39506</v>
          </cell>
          <cell r="K19" t="str">
            <v>Port.R/SRH/1255/2005</v>
          </cell>
        </row>
        <row r="21">
          <cell r="A21" t="str">
            <v>Doutorado em Estatística</v>
          </cell>
          <cell r="L21">
            <v>800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800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800</v>
          </cell>
        </row>
      </sheetData>
      <sheetData sheetId="2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Amanda dos Santos Gomes</v>
          </cell>
          <cell r="J13" t="str">
            <v>2414289-0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38209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de São Paulo</v>
          </cell>
          <cell r="I19">
            <v>39142</v>
          </cell>
          <cell r="J19">
            <v>40237</v>
          </cell>
          <cell r="K19" t="str">
            <v>Port./R/SRH/219/2007</v>
          </cell>
        </row>
        <row r="21">
          <cell r="A21" t="str">
            <v>Doutorado em Estatística</v>
          </cell>
          <cell r="L21">
            <v>800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800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800</v>
          </cell>
        </row>
      </sheetData>
      <sheetData sheetId="3">
        <row r="5">
          <cell r="L5">
            <v>800</v>
          </cell>
        </row>
        <row r="6">
          <cell r="L6">
            <v>720</v>
          </cell>
        </row>
        <row r="8">
          <cell r="L8">
            <v>640</v>
          </cell>
        </row>
        <row r="13">
          <cell r="C13" t="str">
            <v>Amauri Araújo Cruz</v>
          </cell>
          <cell r="J13" t="str">
            <v>0333086</v>
          </cell>
          <cell r="L13" t="str">
            <v>Ativa</v>
          </cell>
        </row>
        <row r="15">
          <cell r="A15" t="str">
            <v>Especialista</v>
          </cell>
          <cell r="B15" t="str">
            <v>Adjunto</v>
          </cell>
          <cell r="C15" t="str">
            <v>IV</v>
          </cell>
          <cell r="D15">
            <v>29082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Algebra Linear I - T 01</v>
          </cell>
          <cell r="E57">
            <v>4</v>
          </cell>
          <cell r="F57">
            <v>60</v>
          </cell>
          <cell r="I57">
            <v>55</v>
          </cell>
          <cell r="J57">
            <v>39</v>
          </cell>
          <cell r="K57">
            <v>2</v>
          </cell>
          <cell r="L57">
            <v>14</v>
          </cell>
        </row>
        <row r="58">
          <cell r="A58" t="str">
            <v>Calculo Diferencial e Integral II - T 01</v>
          </cell>
          <cell r="E58">
            <v>4</v>
          </cell>
          <cell r="F58">
            <v>60</v>
          </cell>
          <cell r="I58">
            <v>12</v>
          </cell>
          <cell r="J58">
            <v>7</v>
          </cell>
          <cell r="K58">
            <v>1</v>
          </cell>
          <cell r="L58">
            <v>4</v>
          </cell>
        </row>
        <row r="59">
          <cell r="A59" t="str">
            <v>Calculo Diferencial e Integral II - T05</v>
          </cell>
          <cell r="E59">
            <v>4</v>
          </cell>
          <cell r="F59">
            <v>60</v>
          </cell>
          <cell r="I59">
            <v>8</v>
          </cell>
          <cell r="J59">
            <v>5</v>
          </cell>
          <cell r="K59">
            <v>1</v>
          </cell>
          <cell r="L59">
            <v>2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75</v>
          </cell>
          <cell r="J62">
            <v>51</v>
          </cell>
          <cell r="K62">
            <v>4</v>
          </cell>
          <cell r="L62">
            <v>20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Richardson Viana Agra</v>
          </cell>
        </row>
        <row r="80">
          <cell r="A80" t="str">
            <v>Projeto de Monitoria da UAME</v>
          </cell>
          <cell r="J80" t="str">
            <v>UFCG</v>
          </cell>
          <cell r="L80" t="str">
            <v>Em andamento</v>
          </cell>
        </row>
        <row r="82">
          <cell r="A82" t="str">
            <v>Monitoria</v>
          </cell>
          <cell r="G82">
            <v>39230</v>
          </cell>
        </row>
        <row r="104">
          <cell r="L104">
            <v>40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Coordenador da disciplina de Algebra Linear I.</v>
          </cell>
          <cell r="J247">
            <v>39230</v>
          </cell>
          <cell r="K247">
            <v>39357</v>
          </cell>
        </row>
        <row r="248">
          <cell r="B248" t="str">
            <v>Coordenação de disciplina</v>
          </cell>
        </row>
        <row r="267">
          <cell r="L267">
            <v>40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Civil</v>
          </cell>
          <cell r="H324" t="str">
            <v>Port./UAME/009/2007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Agrícola</v>
          </cell>
          <cell r="H328" t="str">
            <v>Port./UAME/010/2007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10</v>
          </cell>
        </row>
        <row r="346">
          <cell r="A346" t="str">
            <v>Elaboracão e correcão da prova de monitoria de Algebra Linear para os periodos 07.1 e 07.2</v>
          </cell>
        </row>
        <row r="353">
          <cell r="L353">
            <v>10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40</v>
          </cell>
          <cell r="H406">
            <v>0</v>
          </cell>
          <cell r="I406">
            <v>0</v>
          </cell>
          <cell r="J406">
            <v>0</v>
          </cell>
          <cell r="K406">
            <v>40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10</v>
          </cell>
          <cell r="D409">
            <v>10</v>
          </cell>
          <cell r="E409">
            <v>640</v>
          </cell>
        </row>
      </sheetData>
      <sheetData sheetId="4">
        <row r="5">
          <cell r="L5">
            <v>800</v>
          </cell>
        </row>
        <row r="6">
          <cell r="L6">
            <v>720</v>
          </cell>
        </row>
        <row r="8">
          <cell r="L8">
            <v>800</v>
          </cell>
        </row>
        <row r="13">
          <cell r="C13" t="str">
            <v>Antônio José da Silva</v>
          </cell>
          <cell r="J13" t="str">
            <v>0336520-2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IV</v>
          </cell>
          <cell r="D15">
            <v>31168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Pesquisa Operacional</v>
          </cell>
          <cell r="E57">
            <v>4</v>
          </cell>
          <cell r="F57">
            <v>60</v>
          </cell>
          <cell r="I57">
            <v>15</v>
          </cell>
          <cell r="J57">
            <v>4</v>
          </cell>
          <cell r="K57">
            <v>11</v>
          </cell>
          <cell r="L57">
            <v>0</v>
          </cell>
        </row>
        <row r="58">
          <cell r="A58" t="str">
            <v>Tópicos Especiais de Estatística</v>
          </cell>
          <cell r="E58">
            <v>4</v>
          </cell>
          <cell r="F58">
            <v>60</v>
          </cell>
          <cell r="I58">
            <v>9</v>
          </cell>
          <cell r="J58">
            <v>5</v>
          </cell>
          <cell r="K58">
            <v>4</v>
          </cell>
          <cell r="L58">
            <v>0</v>
          </cell>
        </row>
        <row r="59">
          <cell r="A59" t="str">
            <v>Estatística Econômica e Introdução à Econometria</v>
          </cell>
          <cell r="E59">
            <v>2.67</v>
          </cell>
          <cell r="F59">
            <v>40</v>
          </cell>
          <cell r="I59">
            <v>28</v>
          </cell>
          <cell r="J59">
            <v>11</v>
          </cell>
          <cell r="K59">
            <v>14</v>
          </cell>
          <cell r="L59">
            <v>3</v>
          </cell>
        </row>
        <row r="62">
          <cell r="E62">
            <v>10.67</v>
          </cell>
          <cell r="F62">
            <v>160</v>
          </cell>
          <cell r="G62">
            <v>320</v>
          </cell>
          <cell r="I62">
            <v>52</v>
          </cell>
          <cell r="J62">
            <v>20</v>
          </cell>
          <cell r="K62">
            <v>29</v>
          </cell>
          <cell r="L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>
            <v>40001</v>
          </cell>
          <cell r="H173" t="str">
            <v>Colaborador </v>
          </cell>
        </row>
        <row r="175">
          <cell r="E175" t="str">
            <v>Alunos da Rede Pública e Privada de Ensinos Fundamental e Médio de campina Grande e Região</v>
          </cell>
          <cell r="I175" t="str">
            <v>UFCG</v>
          </cell>
        </row>
        <row r="196">
          <cell r="L196">
            <v>0</v>
          </cell>
        </row>
        <row r="247">
          <cell r="A247" t="str">
            <v>IV Semana de Matemática</v>
          </cell>
          <cell r="J247">
            <v>39227</v>
          </cell>
          <cell r="K247">
            <v>39387</v>
          </cell>
        </row>
        <row r="248">
          <cell r="B248" t="str">
            <v>Membro de comissão de evento técnico-científico ou artístico-cultural local</v>
          </cell>
        </row>
        <row r="267">
          <cell r="L267">
            <v>6</v>
          </cell>
        </row>
        <row r="271">
          <cell r="A271" t="str">
            <v>Comissão de Seleção para Profº Substituto da UAAC/CH</v>
          </cell>
          <cell r="H271" t="str">
            <v>UAAC/UFCG</v>
          </cell>
          <cell r="K271">
            <v>39251</v>
          </cell>
        </row>
        <row r="272">
          <cell r="B272" t="str">
            <v>Banca examinadora de concurso público para professor temporário</v>
          </cell>
        </row>
        <row r="274">
          <cell r="A274" t="str">
            <v>Comissão de Seleção para Profº Substituto da UAME/CCT</v>
          </cell>
          <cell r="H274" t="str">
            <v>UAME/UFCG</v>
          </cell>
          <cell r="K274">
            <v>39246</v>
          </cell>
        </row>
        <row r="275">
          <cell r="B275" t="str">
            <v>Banca examinadora de concurso público para professor temporário</v>
          </cell>
        </row>
        <row r="277">
          <cell r="A277" t="str">
            <v>Comissão de Seleção para Profº Substituto da UAME/CCT</v>
          </cell>
          <cell r="H277" t="str">
            <v>UAME/UFCG</v>
          </cell>
          <cell r="K277">
            <v>39309</v>
          </cell>
        </row>
        <row r="278">
          <cell r="B278" t="str">
            <v>Banca examinadora de concurso público para professor temporário</v>
          </cell>
        </row>
        <row r="280">
          <cell r="A280" t="str">
            <v>Comissão de Seleção para Profº da UEPB/PB</v>
          </cell>
          <cell r="H280" t="str">
            <v>Campina Grande</v>
          </cell>
          <cell r="K280">
            <v>39270</v>
          </cell>
        </row>
        <row r="281">
          <cell r="B281" t="str">
            <v>Banca examinadora de concurso público para professor do ensino superior</v>
          </cell>
        </row>
        <row r="283">
          <cell r="A283" t="str">
            <v>Comissão de Seleção para Profº da UEPB/PB</v>
          </cell>
          <cell r="H283" t="str">
            <v>Campina Grande</v>
          </cell>
          <cell r="K283">
            <v>39271</v>
          </cell>
        </row>
        <row r="284">
          <cell r="B284" t="str">
            <v>Banca examinadora de concurso público para professor do ensino superior</v>
          </cell>
        </row>
        <row r="286">
          <cell r="A286" t="str">
            <v>Defesa de Dissertação de Areli Mesquita da Silva</v>
          </cell>
          <cell r="H286" t="str">
            <v>UAME/UFCG</v>
          </cell>
          <cell r="K286">
            <v>39290</v>
          </cell>
        </row>
        <row r="287">
          <cell r="B287" t="str">
            <v>Banca examinadora de dissertação</v>
          </cell>
        </row>
        <row r="289">
          <cell r="A289" t="str">
            <v>Defesa de monografia de J. Alexandre R. Vieira junto ao PRH-25</v>
          </cell>
          <cell r="H289" t="str">
            <v>UAME/UFCG</v>
          </cell>
          <cell r="K289">
            <v>39294</v>
          </cell>
        </row>
        <row r="290">
          <cell r="B290" t="str">
            <v>Banca examinadora de monografia de Curso de Especialização Lato Sensu</v>
          </cell>
        </row>
        <row r="291">
          <cell r="L291">
            <v>52</v>
          </cell>
        </row>
        <row r="295">
          <cell r="A295" t="str">
            <v>Coordenador do Curso de Graduação em Matemática.da UAME/CCT/UFCG</v>
          </cell>
          <cell r="H295" t="str">
            <v>Port. R/SRH/267/2006</v>
          </cell>
          <cell r="J295">
            <v>38789</v>
          </cell>
          <cell r="K295">
            <v>39519</v>
          </cell>
        </row>
        <row r="298">
          <cell r="L298">
            <v>219</v>
          </cell>
        </row>
        <row r="302">
          <cell r="A302" t="str">
            <v>Comissão de Avaliação de Progressão Funcional</v>
          </cell>
          <cell r="H302" t="str">
            <v>Port./UAME/CCT/UFCG/30/07</v>
          </cell>
          <cell r="J302">
            <v>39267</v>
          </cell>
          <cell r="K302">
            <v>39282</v>
          </cell>
        </row>
        <row r="320">
          <cell r="L320">
            <v>4</v>
          </cell>
        </row>
        <row r="328">
          <cell r="A328" t="str">
            <v>Membro da Câmara Superior de Ensino da UFCG</v>
          </cell>
          <cell r="J328">
            <v>38833</v>
          </cell>
          <cell r="K328">
            <v>39519</v>
          </cell>
        </row>
        <row r="329">
          <cell r="B329" t="str">
            <v>Participação em conselhos superiores como membro titular, exceto membro nato</v>
          </cell>
        </row>
        <row r="332">
          <cell r="A332" t="str">
            <v>Membro do Colegiado Pleno</v>
          </cell>
          <cell r="K332">
            <v>39519</v>
          </cell>
        </row>
        <row r="333">
          <cell r="B333" t="str">
            <v>Participação em conselhos superiores como membro titular, exceto membro nato</v>
          </cell>
        </row>
        <row r="336">
          <cell r="A336" t="str">
            <v>Pós-Graduação em Matemática</v>
          </cell>
          <cell r="H336" t="str">
            <v>Port./UAME/025/2007</v>
          </cell>
          <cell r="J336">
            <v>39209</v>
          </cell>
          <cell r="K336">
            <v>39345</v>
          </cell>
        </row>
        <row r="337">
          <cell r="B337" t="str">
            <v>Participação em conselhos superiores como suplente</v>
          </cell>
        </row>
        <row r="342">
          <cell r="L342">
            <v>26</v>
          </cell>
        </row>
        <row r="346">
          <cell r="A346" t="str">
            <v>Execução de trabalho junto a COMPROV</v>
          </cell>
          <cell r="J346">
            <v>39278</v>
          </cell>
          <cell r="K346">
            <v>39279</v>
          </cell>
        </row>
        <row r="347">
          <cell r="A347" t="str">
            <v>Consultor ad-hoc do IV Simpósio de Engª de Produção_SEPRONE</v>
          </cell>
          <cell r="J347">
            <v>39329</v>
          </cell>
          <cell r="K347">
            <v>39331</v>
          </cell>
        </row>
        <row r="353">
          <cell r="L353">
            <v>13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160</v>
          </cell>
          <cell r="E406">
            <v>0</v>
          </cell>
          <cell r="F406">
            <v>320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6</v>
          </cell>
          <cell r="L406">
            <v>52</v>
          </cell>
        </row>
        <row r="409">
          <cell r="A409">
            <v>219</v>
          </cell>
          <cell r="B409">
            <v>4</v>
          </cell>
          <cell r="C409">
            <v>26</v>
          </cell>
          <cell r="D409">
            <v>13</v>
          </cell>
          <cell r="E409">
            <v>800</v>
          </cell>
        </row>
      </sheetData>
      <sheetData sheetId="5">
        <row r="5">
          <cell r="L5">
            <v>800</v>
          </cell>
        </row>
        <row r="6">
          <cell r="L6">
            <v>720</v>
          </cell>
        </row>
        <row r="8">
          <cell r="L8">
            <v>756</v>
          </cell>
        </row>
        <row r="13">
          <cell r="C13" t="str">
            <v>Antônio Pereira Brandão Júnior</v>
          </cell>
          <cell r="J13" t="str">
            <v>2224264-1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36004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Estudo Individual</v>
          </cell>
          <cell r="K36">
            <v>38992</v>
          </cell>
        </row>
        <row r="38">
          <cell r="A38" t="str">
            <v>Estudo individual sobre álgebra</v>
          </cell>
        </row>
        <row r="51">
          <cell r="L51">
            <v>120</v>
          </cell>
        </row>
        <row r="57">
          <cell r="A57" t="str">
            <v>Fundamentos de Matematica Elementar I - T 01</v>
          </cell>
          <cell r="E57">
            <v>4</v>
          </cell>
          <cell r="F57">
            <v>60</v>
          </cell>
          <cell r="I57">
            <v>29</v>
          </cell>
          <cell r="J57">
            <v>12</v>
          </cell>
          <cell r="K57">
            <v>11</v>
          </cell>
          <cell r="L57">
            <v>6</v>
          </cell>
        </row>
        <row r="58">
          <cell r="A58" t="str">
            <v>Álgebra I - T 01</v>
          </cell>
          <cell r="E58">
            <v>4</v>
          </cell>
          <cell r="F58">
            <v>60</v>
          </cell>
          <cell r="I58">
            <v>12</v>
          </cell>
          <cell r="J58">
            <v>6</v>
          </cell>
          <cell r="K58">
            <v>4</v>
          </cell>
          <cell r="L58">
            <v>2</v>
          </cell>
        </row>
        <row r="59">
          <cell r="A59" t="str">
            <v>Cálculo Diferencial e Integral III (novo) - T 01</v>
          </cell>
          <cell r="E59">
            <v>2.5</v>
          </cell>
          <cell r="F59">
            <v>38</v>
          </cell>
          <cell r="I59">
            <v>11</v>
          </cell>
          <cell r="J59">
            <v>10</v>
          </cell>
          <cell r="K59">
            <v>1</v>
          </cell>
          <cell r="L59">
            <v>0</v>
          </cell>
        </row>
        <row r="62">
          <cell r="E62">
            <v>10.5</v>
          </cell>
          <cell r="F62">
            <v>158</v>
          </cell>
          <cell r="G62">
            <v>316</v>
          </cell>
          <cell r="I62">
            <v>52</v>
          </cell>
          <cell r="J62">
            <v>28</v>
          </cell>
          <cell r="K62">
            <v>16</v>
          </cell>
          <cell r="L62">
            <v>8</v>
          </cell>
        </row>
        <row r="69">
          <cell r="A69" t="str">
            <v>Representações de grupos (07.2)</v>
          </cell>
          <cell r="E69">
            <v>2</v>
          </cell>
          <cell r="F69">
            <v>30</v>
          </cell>
          <cell r="I69">
            <v>6</v>
          </cell>
        </row>
        <row r="74">
          <cell r="E74">
            <v>2</v>
          </cell>
          <cell r="F74">
            <v>30</v>
          </cell>
          <cell r="G74">
            <v>60</v>
          </cell>
          <cell r="I74">
            <v>6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Identidades Polinomiais Fracas</v>
          </cell>
          <cell r="I140" t="str">
            <v>CNPq</v>
          </cell>
          <cell r="K140" t="str">
            <v>Suspenso</v>
          </cell>
        </row>
        <row r="142">
          <cell r="A142" t="str">
            <v>Álgebras com  Identidades Polinomiais</v>
          </cell>
          <cell r="H142" t="str">
            <v>Participante</v>
          </cell>
          <cell r="J142">
            <v>39071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Concurso para professor substituto da UAME</v>
          </cell>
          <cell r="H271" t="str">
            <v>UAME/UFCG</v>
          </cell>
          <cell r="K271">
            <v>39253</v>
          </cell>
        </row>
        <row r="272">
          <cell r="B272" t="str">
            <v>Banca examinadora de concurso público para professor temporário</v>
          </cell>
        </row>
        <row r="291">
          <cell r="L291">
            <v>10</v>
          </cell>
        </row>
        <row r="298">
          <cell r="L298">
            <v>0</v>
          </cell>
        </row>
        <row r="302">
          <cell r="A302" t="str">
            <v>Comissão de Avaliação de Estágio Probatório (Prof. Marcelo)</v>
          </cell>
          <cell r="H302" t="str">
            <v>Port./UAME/05/2007</v>
          </cell>
          <cell r="J302">
            <v>39149</v>
          </cell>
          <cell r="K302">
            <v>40245</v>
          </cell>
        </row>
        <row r="306">
          <cell r="A306" t="str">
            <v>Comissão de Avaliação de Estágio Probatório (Profa. Miichelli)</v>
          </cell>
          <cell r="H306" t="str">
            <v>Port./UAME/ 04/2007</v>
          </cell>
          <cell r="J306">
            <v>39149</v>
          </cell>
          <cell r="K306">
            <v>40245</v>
          </cell>
        </row>
        <row r="320">
          <cell r="L320">
            <v>40</v>
          </cell>
        </row>
        <row r="324">
          <cell r="A324" t="str">
            <v>Graduação em Engenharia Agrícola</v>
          </cell>
          <cell r="H324" t="str">
            <v>Port./UAME/10/2007</v>
          </cell>
          <cell r="J324">
            <v>39191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Pós-graduação em Matemática</v>
          </cell>
          <cell r="H328" t="str">
            <v> Port./UAME/01/2007</v>
          </cell>
          <cell r="J328">
            <v>39120</v>
          </cell>
        </row>
        <row r="329">
          <cell r="B329" t="str">
            <v>Participação em Colegiado de Curso como membro suplente</v>
          </cell>
        </row>
        <row r="342">
          <cell r="L342">
            <v>12</v>
          </cell>
        </row>
        <row r="346">
          <cell r="A346" t="str">
            <v>Assembléias Departamentais</v>
          </cell>
        </row>
        <row r="353">
          <cell r="L353">
            <v>10</v>
          </cell>
        </row>
        <row r="406">
          <cell r="A406">
            <v>0</v>
          </cell>
          <cell r="B406">
            <v>0</v>
          </cell>
          <cell r="C406">
            <v>120</v>
          </cell>
          <cell r="D406">
            <v>158</v>
          </cell>
          <cell r="E406">
            <v>30</v>
          </cell>
          <cell r="F406">
            <v>376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10</v>
          </cell>
        </row>
        <row r="409">
          <cell r="A409">
            <v>0</v>
          </cell>
          <cell r="B409">
            <v>40</v>
          </cell>
          <cell r="C409">
            <v>12</v>
          </cell>
          <cell r="D409">
            <v>10</v>
          </cell>
          <cell r="E409">
            <v>756</v>
          </cell>
        </row>
      </sheetData>
      <sheetData sheetId="6">
        <row r="5">
          <cell r="L5">
            <v>800</v>
          </cell>
        </row>
        <row r="6">
          <cell r="L6">
            <v>720</v>
          </cell>
        </row>
        <row r="8">
          <cell r="L8">
            <v>796</v>
          </cell>
        </row>
        <row r="13">
          <cell r="C13" t="str">
            <v>Aparecido Jesuino de Souza</v>
          </cell>
          <cell r="J13" t="str">
            <v>03350451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30011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Seminário Interno</v>
          </cell>
          <cell r="K36">
            <v>39260</v>
          </cell>
          <cell r="L36">
            <v>39353</v>
          </cell>
        </row>
        <row r="38">
          <cell r="A38" t="str">
            <v>Seminário sobre métodos numéricos para equações diferenciais</v>
          </cell>
        </row>
        <row r="51">
          <cell r="L51">
            <v>30</v>
          </cell>
        </row>
        <row r="57">
          <cell r="A57" t="str">
            <v>Equações Diferenciais (Elétrica) - T 01</v>
          </cell>
          <cell r="E57">
            <v>4</v>
          </cell>
          <cell r="F57">
            <v>60</v>
          </cell>
          <cell r="I57">
            <v>50</v>
          </cell>
          <cell r="J57">
            <v>30</v>
          </cell>
          <cell r="K57">
            <v>7</v>
          </cell>
          <cell r="L57">
            <v>13</v>
          </cell>
        </row>
        <row r="58">
          <cell r="A58" t="str">
            <v>Equações Diferenciais Ordinárias - T 01</v>
          </cell>
          <cell r="E58">
            <v>4</v>
          </cell>
          <cell r="F58">
            <v>60</v>
          </cell>
          <cell r="I58">
            <v>6</v>
          </cell>
          <cell r="J58">
            <v>2</v>
          </cell>
          <cell r="K58">
            <v>3</v>
          </cell>
          <cell r="L58">
            <v>1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56</v>
          </cell>
          <cell r="J62">
            <v>32</v>
          </cell>
          <cell r="K62">
            <v>10</v>
          </cell>
          <cell r="L62">
            <v>14</v>
          </cell>
        </row>
        <row r="69">
          <cell r="A69" t="str">
            <v>Equações Diferenciais Parciais (07.2)</v>
          </cell>
          <cell r="E69">
            <v>2</v>
          </cell>
          <cell r="F69">
            <v>30</v>
          </cell>
          <cell r="I69">
            <v>4</v>
          </cell>
        </row>
        <row r="74">
          <cell r="E74">
            <v>2</v>
          </cell>
          <cell r="F74">
            <v>30</v>
          </cell>
          <cell r="G74">
            <v>90</v>
          </cell>
          <cell r="I74">
            <v>4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José Salatiel de Alencar Filho</v>
          </cell>
        </row>
        <row r="80">
          <cell r="A80" t="str">
            <v>Apoio computacional as atividades de pesquisa do DME</v>
          </cell>
          <cell r="J80" t="str">
            <v>CNPq</v>
          </cell>
          <cell r="L80" t="str">
            <v>Desistente</v>
          </cell>
        </row>
        <row r="82">
          <cell r="A82" t="str">
            <v>Apoio Técnico</v>
          </cell>
          <cell r="G82">
            <v>38930</v>
          </cell>
          <cell r="H82">
            <v>39325</v>
          </cell>
        </row>
        <row r="85">
          <cell r="A85" t="str">
            <v>Jadsan da Cunha Santos</v>
          </cell>
        </row>
        <row r="87">
          <cell r="A87" t="str">
            <v>Queima de Combustível Sólido na recuperação de reservatórios petrolíferos</v>
          </cell>
          <cell r="L87" t="str">
            <v>Desistente</v>
          </cell>
        </row>
        <row r="89">
          <cell r="A89" t="str">
            <v>Programa de Recursos Humanos da ANP-PRH25</v>
          </cell>
          <cell r="G89">
            <v>39114</v>
          </cell>
          <cell r="H89">
            <v>39325</v>
          </cell>
        </row>
        <row r="92">
          <cell r="A92" t="str">
            <v>Eduardo da Silva Santos</v>
          </cell>
        </row>
        <row r="94">
          <cell r="A94" t="str">
            <v>Equações Diferenciais Aplicadas</v>
          </cell>
          <cell r="L94" t="str">
            <v>Em andamento</v>
          </cell>
        </row>
        <row r="96">
          <cell r="A96" t="str">
            <v>PIBIC</v>
          </cell>
          <cell r="G96">
            <v>39295</v>
          </cell>
          <cell r="H96">
            <v>39660</v>
          </cell>
        </row>
        <row r="99">
          <cell r="A99" t="str">
            <v>Rivaldo Bezerra de Aquino Filho</v>
          </cell>
        </row>
        <row r="101">
          <cell r="A101" t="str">
            <v>Tópicos de Equações Diferenciais</v>
          </cell>
          <cell r="L101" t="str">
            <v>Em andamento</v>
          </cell>
        </row>
        <row r="103">
          <cell r="A103" t="str">
            <v>Auxílio integrado CNPq</v>
          </cell>
          <cell r="G103">
            <v>39326</v>
          </cell>
          <cell r="H103">
            <v>40025</v>
          </cell>
        </row>
        <row r="104">
          <cell r="L104">
            <v>60</v>
          </cell>
        </row>
        <row r="110">
          <cell r="A110" t="str">
            <v>Maria Joseane Felipe Guedes</v>
          </cell>
        </row>
        <row r="112">
          <cell r="A112" t="str">
            <v>Estrutura de ondas para um modelo de escoamento trifásico com viscosidades das fases assimétricas</v>
          </cell>
          <cell r="J112" t="str">
            <v>ANP</v>
          </cell>
        </row>
        <row r="114">
          <cell r="G114">
            <v>39142</v>
          </cell>
          <cell r="H114">
            <v>39872</v>
          </cell>
        </row>
        <row r="117">
          <cell r="A117" t="str">
            <v>Rodrigo Cohen Mota Nemer</v>
          </cell>
        </row>
        <row r="119">
          <cell r="A119" t="str">
            <v>A definir</v>
          </cell>
          <cell r="J119" t="str">
            <v>Não há</v>
          </cell>
        </row>
        <row r="121">
          <cell r="G121">
            <v>39142</v>
          </cell>
          <cell r="H121">
            <v>39872</v>
          </cell>
        </row>
        <row r="136">
          <cell r="L136">
            <v>14</v>
          </cell>
        </row>
        <row r="140">
          <cell r="A140" t="str">
            <v>Escoamentos Multifasicos em Meios Porosos(Bolsa Pesq. CNPq - nível 2, Proc. 306609/2004-5)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 Aplicada, Dinâmica dos Fluidos</v>
          </cell>
          <cell r="H142" t="str">
            <v>Coordenador</v>
          </cell>
          <cell r="J142">
            <v>38412</v>
          </cell>
          <cell r="K142">
            <v>39507</v>
          </cell>
        </row>
        <row r="147">
          <cell r="A147" t="str">
            <v>Programa Interdepartamental de Tecnologia em Petróleo e Gás - PRH(25)</v>
          </cell>
          <cell r="I147" t="str">
            <v>ANP</v>
          </cell>
          <cell r="K147" t="str">
            <v>Em andamento</v>
          </cell>
        </row>
        <row r="149">
          <cell r="A149" t="str">
            <v>Matemática Aplicada, Dinâmica dos Fluidos</v>
          </cell>
          <cell r="H149" t="str">
            <v>Participante</v>
          </cell>
          <cell r="J149">
            <v>37288</v>
          </cell>
        </row>
        <row r="161">
          <cell r="A161" t="str">
            <v>Instituto do Milênio: Avanço Global e Integrado da Matemática Brasileira / IM-AGIMB</v>
          </cell>
          <cell r="I161" t="str">
            <v>CNPq</v>
          </cell>
          <cell r="K161" t="str">
            <v>Em andamento</v>
          </cell>
        </row>
        <row r="163">
          <cell r="A163" t="str">
            <v>Matemática</v>
          </cell>
          <cell r="H163" t="str">
            <v>Coordenador</v>
          </cell>
          <cell r="J163">
            <v>37316</v>
          </cell>
          <cell r="K163">
            <v>39233</v>
          </cell>
        </row>
        <row r="165">
          <cell r="A165">
            <v>10000</v>
          </cell>
          <cell r="D165">
            <v>0</v>
          </cell>
          <cell r="G165">
            <v>0</v>
          </cell>
          <cell r="J165">
            <v>0</v>
          </cell>
        </row>
        <row r="166">
          <cell r="L166">
            <v>100</v>
          </cell>
        </row>
        <row r="196">
          <cell r="L196">
            <v>0</v>
          </cell>
        </row>
        <row r="200">
          <cell r="A200" t="str">
            <v>A. J. Souza, G. Chapiro, D. Marchesin,  The Wave Structure for a Solid Fuel In-Situ Combustion in a Porous Medium, Atas do X-Workshop on PDE: Theory, Computation and Applications, pp. 67-69, IMPA, agosto 2007.</v>
          </cell>
        </row>
        <row r="201">
          <cell r="B201" t="str">
            <v>Resumo publicado em anais de eventos internacionais</v>
          </cell>
        </row>
        <row r="204">
          <cell r="A204" t="str">
            <v>Furtado, F., Azevedo A., Souza, A., Marchesin, D., Riemann Solutions of Water-Alternating-Gas Oil Recovery, X-Workshop on PDE: Theory, Computation and Applications, IMPA, agosto 2007.</v>
          </cell>
        </row>
        <row r="205">
          <cell r="B205" t="str">
            <v>Trabalho apresentado em evento</v>
          </cell>
        </row>
        <row r="267">
          <cell r="L267">
            <v>0</v>
          </cell>
        </row>
        <row r="271">
          <cell r="A271" t="str">
            <v>Monografia de Luciano Martins dos Santos junto ao PRH-25.</v>
          </cell>
          <cell r="H271" t="str">
            <v>UAME/UFCG</v>
          </cell>
          <cell r="K271">
            <v>39245</v>
          </cell>
        </row>
        <row r="272">
          <cell r="B272" t="str">
            <v>Banca examinadora de monografia de Curso de Especialização Lato Sensu</v>
          </cell>
        </row>
        <row r="274">
          <cell r="A274" t="str">
            <v>Monografia de Siderley F. Albuquerque junto ao PRH-25</v>
          </cell>
          <cell r="H274" t="str">
            <v>UAEM/UFCG</v>
          </cell>
          <cell r="K274">
            <v>39294</v>
          </cell>
        </row>
        <row r="275">
          <cell r="B275" t="str">
            <v>Banca examinadora de monografia de Curso de Especialização Lato Sensu</v>
          </cell>
        </row>
        <row r="291">
          <cell r="L291">
            <v>10</v>
          </cell>
        </row>
        <row r="298">
          <cell r="L298">
            <v>0</v>
          </cell>
        </row>
        <row r="306">
          <cell r="A306" t="str">
            <v>Coordenação local do Projeto Instituto do Milênio em Matemática: IM-AGIMP</v>
          </cell>
          <cell r="H306" t="str">
            <v>Email do Jacob</v>
          </cell>
          <cell r="J306">
            <v>37316</v>
          </cell>
        </row>
        <row r="310">
          <cell r="A310" t="str">
            <v>Coordenação do Laboratório de Informática (LIDME) da UAME</v>
          </cell>
          <cell r="H310" t="str">
            <v>Port./UAME/006/06</v>
          </cell>
          <cell r="J310">
            <v>38940</v>
          </cell>
        </row>
        <row r="314">
          <cell r="A314" t="str">
            <v>Coordenação da Biblioteca Setorial da UAME</v>
          </cell>
          <cell r="H314" t="str">
            <v>Port./UAME/010/06</v>
          </cell>
          <cell r="J314">
            <v>38951</v>
          </cell>
        </row>
        <row r="318">
          <cell r="A318" t="str">
            <v>Avaliação p/ Progressão Funcional para a Classe de Professor Associado</v>
          </cell>
          <cell r="H318" t="str">
            <v>Port. GR/057/2006</v>
          </cell>
          <cell r="J318">
            <v>38959</v>
          </cell>
          <cell r="K318">
            <v>39351</v>
          </cell>
        </row>
        <row r="320">
          <cell r="L320">
            <v>30</v>
          </cell>
        </row>
        <row r="324">
          <cell r="A324" t="str">
            <v>Pós-Graduação em Matemática</v>
          </cell>
          <cell r="H324" t="str">
            <v>Port. 027/2007/UAME</v>
          </cell>
          <cell r="J324">
            <v>39209</v>
          </cell>
        </row>
        <row r="325">
          <cell r="B325" t="str">
            <v>Participação em Colegiado de Curso como membro suplente</v>
          </cell>
        </row>
        <row r="342">
          <cell r="L342">
            <v>2</v>
          </cell>
        </row>
        <row r="346">
          <cell r="A346" t="str">
            <v>Vice lider do Grupo de Pesquisa Equações Dif. Parciais do CNPq</v>
          </cell>
          <cell r="J346">
            <v>36526</v>
          </cell>
        </row>
        <row r="347">
          <cell r="A347" t="str">
            <v>Confecção do relatórios das atividades docentes da UAME de 06.2</v>
          </cell>
          <cell r="J347">
            <v>39230</v>
          </cell>
          <cell r="K347">
            <v>39273</v>
          </cell>
        </row>
        <row r="348">
          <cell r="A348" t="str">
            <v>Álgebra Vetorial e Geometria Analítica, T 08, (substituindo Prof. Mendes)</v>
          </cell>
          <cell r="J348">
            <v>39230</v>
          </cell>
          <cell r="K348">
            <v>39247</v>
          </cell>
        </row>
        <row r="349">
          <cell r="A349" t="str">
            <v>Orientação: Nercionildo, bolsista de extensão junto ao LIDME</v>
          </cell>
          <cell r="J349">
            <v>39264</v>
          </cell>
        </row>
        <row r="350">
          <cell r="A350" t="str">
            <v>Orientação: Jeysibel, bolsista de apoio técnico junto  ao LIDME</v>
          </cell>
          <cell r="J350">
            <v>39326</v>
          </cell>
          <cell r="K350">
            <v>39660</v>
          </cell>
        </row>
        <row r="353">
          <cell r="L353">
            <v>70</v>
          </cell>
        </row>
        <row r="358">
          <cell r="A358" t="str">
            <v>II Ciclo de Palestras do PRH-25</v>
          </cell>
          <cell r="I358">
            <v>39268</v>
          </cell>
          <cell r="J358">
            <v>39269</v>
          </cell>
          <cell r="K358" t="str">
            <v>UFCG</v>
          </cell>
          <cell r="L358" t="str">
            <v>Local</v>
          </cell>
        </row>
        <row r="359">
          <cell r="A359" t="str">
            <v>X Workshop on Partial Differential Equations: Theory, Computation and Applications</v>
          </cell>
          <cell r="I359">
            <v>39300</v>
          </cell>
          <cell r="J359">
            <v>39304</v>
          </cell>
          <cell r="K359" t="str">
            <v>IMPA</v>
          </cell>
          <cell r="L359" t="str">
            <v>Internacional</v>
          </cell>
        </row>
        <row r="360">
          <cell r="A360" t="str">
            <v>VI Semana de Matemática da UESC-Universidade Estadual de Santa Cruz - Bahia</v>
          </cell>
          <cell r="I360">
            <v>39358</v>
          </cell>
          <cell r="J360">
            <v>39360</v>
          </cell>
          <cell r="K360" t="str">
            <v>UESC</v>
          </cell>
          <cell r="L360" t="str">
            <v>Regional</v>
          </cell>
        </row>
        <row r="365">
          <cell r="A365" t="str">
            <v>Palestra: Matemática e Petróleo, proferida na VI semana da matemática da UESC</v>
          </cell>
          <cell r="I365" t="str">
            <v>UESC-Ilhéus, BA</v>
          </cell>
          <cell r="L365">
            <v>39358</v>
          </cell>
        </row>
        <row r="366">
          <cell r="A366" t="str">
            <v>Apres. do trab. "The Wave Structure for a Solid Fuel In-Situ Combustion in a Porous Medium" no X-WEDP</v>
          </cell>
          <cell r="I366" t="str">
            <v>IMPA/RJ</v>
          </cell>
          <cell r="L366">
            <v>39271</v>
          </cell>
        </row>
        <row r="372">
          <cell r="A372" t="str">
            <v>Marcelo Martins dos Santos</v>
          </cell>
          <cell r="F372" t="str">
            <v>UNICAMP</v>
          </cell>
          <cell r="H372" t="str">
            <v>Projeto CNPq/Casadinho</v>
          </cell>
          <cell r="K372">
            <v>39220</v>
          </cell>
          <cell r="L372">
            <v>39224</v>
          </cell>
        </row>
        <row r="373">
          <cell r="C373" t="str">
            <v>Pesquisa conjunta e prof. Conf.: Eq. de Navier-Stokes e o Fluxo de Fluidos Incompressíveis com Densidades Descont. em Domínios do Plano</v>
          </cell>
        </row>
        <row r="376">
          <cell r="A376" t="str">
            <v>Frederico da Cunha Furtado</v>
          </cell>
          <cell r="F376" t="str">
            <v>University of Wyoming</v>
          </cell>
          <cell r="H376" t="str">
            <v>PROAV-CAPES</v>
          </cell>
          <cell r="K376">
            <v>39307</v>
          </cell>
          <cell r="L376">
            <v>39311</v>
          </cell>
        </row>
        <row r="377">
          <cell r="C377" t="str">
            <v>Pesquisa conjunta e prof. Conf.: Modelagem Estocástica de Escoamentos em Meios Porosos Heterogêneos.</v>
          </cell>
        </row>
        <row r="389">
          <cell r="A389" t="str">
            <v>IMPA</v>
          </cell>
          <cell r="H389" t="str">
            <v>CNPq</v>
          </cell>
          <cell r="K389">
            <v>39241</v>
          </cell>
          <cell r="L389">
            <v>39363</v>
          </cell>
        </row>
        <row r="390">
          <cell r="C390" t="str">
            <v>Participacao no X WEDP</v>
          </cell>
        </row>
        <row r="406">
          <cell r="A406">
            <v>0</v>
          </cell>
          <cell r="B406">
            <v>0</v>
          </cell>
          <cell r="C406">
            <v>30</v>
          </cell>
          <cell r="D406">
            <v>120</v>
          </cell>
          <cell r="E406">
            <v>30</v>
          </cell>
          <cell r="F406">
            <v>330</v>
          </cell>
          <cell r="G406">
            <v>60</v>
          </cell>
          <cell r="H406">
            <v>14</v>
          </cell>
          <cell r="I406">
            <v>100</v>
          </cell>
          <cell r="J406">
            <v>0</v>
          </cell>
          <cell r="K406">
            <v>0</v>
          </cell>
          <cell r="L406">
            <v>10</v>
          </cell>
        </row>
        <row r="409">
          <cell r="A409">
            <v>0</v>
          </cell>
          <cell r="B409">
            <v>30</v>
          </cell>
          <cell r="C409">
            <v>2</v>
          </cell>
          <cell r="D409">
            <v>70</v>
          </cell>
          <cell r="E409">
            <v>796</v>
          </cell>
        </row>
      </sheetData>
      <sheetData sheetId="7">
        <row r="5">
          <cell r="L5">
            <v>800</v>
          </cell>
        </row>
        <row r="6">
          <cell r="L6">
            <v>720</v>
          </cell>
        </row>
        <row r="8">
          <cell r="L8">
            <v>800</v>
          </cell>
        </row>
        <row r="13">
          <cell r="C13" t="str">
            <v>Bianca Morelli Casalvara Caretta</v>
          </cell>
          <cell r="J13" t="str">
            <v>1527755-9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38813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- T 01</v>
          </cell>
          <cell r="E57">
            <v>4</v>
          </cell>
          <cell r="F57">
            <v>60</v>
          </cell>
          <cell r="I57">
            <v>46</v>
          </cell>
          <cell r="J57">
            <v>11</v>
          </cell>
          <cell r="K57">
            <v>22</v>
          </cell>
          <cell r="L57">
            <v>13</v>
          </cell>
        </row>
        <row r="62">
          <cell r="E62">
            <v>4</v>
          </cell>
          <cell r="F62">
            <v>60</v>
          </cell>
          <cell r="G62">
            <v>120</v>
          </cell>
          <cell r="I62">
            <v>46</v>
          </cell>
          <cell r="J62">
            <v>11</v>
          </cell>
          <cell r="K62">
            <v>22</v>
          </cell>
          <cell r="L62">
            <v>13</v>
          </cell>
        </row>
        <row r="70">
          <cell r="A70" t="str">
            <v>Análise no Rn</v>
          </cell>
          <cell r="E70">
            <v>1</v>
          </cell>
          <cell r="F70">
            <v>15</v>
          </cell>
          <cell r="I70">
            <v>15</v>
          </cell>
          <cell r="J70">
            <v>8</v>
          </cell>
          <cell r="K70">
            <v>7</v>
          </cell>
          <cell r="L70">
            <v>0</v>
          </cell>
        </row>
        <row r="71">
          <cell r="A71" t="str">
            <v>TEA-Tópicos especiais de EDP</v>
          </cell>
          <cell r="E71">
            <v>1</v>
          </cell>
          <cell r="F71">
            <v>15</v>
          </cell>
          <cell r="I71">
            <v>1</v>
          </cell>
          <cell r="J71">
            <v>1</v>
          </cell>
          <cell r="K71">
            <v>0</v>
          </cell>
          <cell r="L71">
            <v>0</v>
          </cell>
        </row>
        <row r="72">
          <cell r="A72" t="str">
            <v>Tópicos especiais de EDP II (07.2)</v>
          </cell>
          <cell r="E72">
            <v>2</v>
          </cell>
          <cell r="F72">
            <v>30</v>
          </cell>
          <cell r="I72">
            <v>1</v>
          </cell>
        </row>
        <row r="73">
          <cell r="A73" t="str">
            <v>C. Leitura Esps. de Sobolev e Esps. Deps. do Tempo</v>
          </cell>
          <cell r="E73">
            <v>1</v>
          </cell>
          <cell r="F73">
            <v>15</v>
          </cell>
          <cell r="I73">
            <v>1</v>
          </cell>
        </row>
        <row r="74">
          <cell r="E74">
            <v>5</v>
          </cell>
          <cell r="F74">
            <v>75</v>
          </cell>
          <cell r="G74">
            <v>145</v>
          </cell>
          <cell r="I74">
            <v>18</v>
          </cell>
          <cell r="J74">
            <v>9</v>
          </cell>
          <cell r="K74">
            <v>7</v>
          </cell>
          <cell r="L74">
            <v>0</v>
          </cell>
        </row>
        <row r="78">
          <cell r="A78" t="str">
            <v>Alysson Vasconcelos Gomes de Menezes</v>
          </cell>
        </row>
        <row r="80">
          <cell r="A80" t="str">
            <v>Monitoria de Cálculo Diferencial e Integral II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39237</v>
          </cell>
          <cell r="H82">
            <v>39357</v>
          </cell>
        </row>
        <row r="85">
          <cell r="A85" t="str">
            <v>Nercionildo Pereira Vaz</v>
          </cell>
        </row>
        <row r="87">
          <cell r="A87" t="str">
            <v>Equações Diferenciais Parciais de Evolução e Aplicações</v>
          </cell>
          <cell r="L87" t="str">
            <v>Em andamento</v>
          </cell>
        </row>
        <row r="89">
          <cell r="A89" t="str">
            <v>Projeto Específico</v>
          </cell>
          <cell r="G89">
            <v>39264</v>
          </cell>
          <cell r="H89">
            <v>39629</v>
          </cell>
        </row>
        <row r="104">
          <cell r="L104">
            <v>80</v>
          </cell>
        </row>
        <row r="110">
          <cell r="A110" t="str">
            <v>Damião Junior Gonçalves Araújo</v>
          </cell>
        </row>
        <row r="112">
          <cell r="A112" t="str">
            <v>A definir.</v>
          </cell>
          <cell r="J112" t="str">
            <v>CAPES</v>
          </cell>
        </row>
        <row r="114">
          <cell r="G114">
            <v>39153</v>
          </cell>
          <cell r="H114">
            <v>39661</v>
          </cell>
        </row>
        <row r="117">
          <cell r="A117" t="str">
            <v>Vinícius</v>
          </cell>
        </row>
        <row r="119">
          <cell r="A119" t="str">
            <v>A definir (desligado do curso em julho/2007).</v>
          </cell>
          <cell r="J119" t="str">
            <v>CAPES</v>
          </cell>
        </row>
        <row r="121">
          <cell r="G121">
            <v>39153</v>
          </cell>
          <cell r="H121">
            <v>39276</v>
          </cell>
        </row>
        <row r="136">
          <cell r="L136">
            <v>80</v>
          </cell>
        </row>
        <row r="140">
          <cell r="A140" t="str">
            <v>Existência de Soluções p/ Mod. De Solidificação envolvendo Funções Campo de Fase</v>
          </cell>
          <cell r="K140" t="str">
            <v>Em andamento</v>
          </cell>
        </row>
        <row r="142">
          <cell r="A142" t="str">
            <v>Equações Diferenciais Parciais</v>
          </cell>
          <cell r="H142" t="str">
            <v>Coordenador</v>
          </cell>
          <cell r="J142">
            <v>38384</v>
          </cell>
          <cell r="K142">
            <v>39508</v>
          </cell>
        </row>
        <row r="147">
          <cell r="A147" t="str">
            <v>Exist. Local de Sol. p/ um Mod. De Solidific. envolvendo 3 Funções Campo de Fase</v>
          </cell>
          <cell r="K147" t="str">
            <v>Em andamento</v>
          </cell>
        </row>
        <row r="149">
          <cell r="A149" t="str">
            <v>Equações Diferenciais Parciais</v>
          </cell>
          <cell r="H149" t="str">
            <v>Coordenador</v>
          </cell>
          <cell r="J149">
            <v>38808</v>
          </cell>
          <cell r="K149">
            <v>39508</v>
          </cell>
        </row>
        <row r="154">
          <cell r="A154" t="str">
            <v>Modelo envolvendo 3 Funções Campo de Fase e com Convecção para Solidificação de Ligas</v>
          </cell>
          <cell r="K154" t="str">
            <v>Em andamento</v>
          </cell>
        </row>
        <row r="156">
          <cell r="A156" t="str">
            <v>Equações Diferenciais Parciais</v>
          </cell>
          <cell r="H156" t="str">
            <v>Coordenador</v>
          </cell>
          <cell r="J156">
            <v>39052</v>
          </cell>
          <cell r="K156">
            <v>39479</v>
          </cell>
        </row>
        <row r="161">
          <cell r="A161" t="str">
            <v>Equações Diferenciais  Aplicadas e Álgebra com identidades polinomiais(Proc.CNPq 620025/2006-9)</v>
          </cell>
          <cell r="I161" t="str">
            <v>CNPq</v>
          </cell>
          <cell r="K161" t="str">
            <v>Em andamento</v>
          </cell>
        </row>
        <row r="163">
          <cell r="A163" t="str">
            <v>Matemática</v>
          </cell>
          <cell r="H163" t="str">
            <v>Participante</v>
          </cell>
          <cell r="J163">
            <v>39144</v>
          </cell>
          <cell r="K163">
            <v>39874</v>
          </cell>
        </row>
        <row r="166">
          <cell r="L166">
            <v>220</v>
          </cell>
        </row>
        <row r="171">
          <cell r="A171" t="str">
            <v>Comissão de 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Ativ.Ext.0040001</v>
          </cell>
          <cell r="H173" t="str">
            <v>Participante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96">
          <cell r="L196">
            <v>0</v>
          </cell>
        </row>
        <row r="200">
          <cell r="A200" t="str">
            <v>Caretta, B. M. C., Boldrini, J. L., Existence of Solution of a Three-Phase Field Model for Solidification, caderno de resumos do X Workshop on Partial Differential Equations pág.16 a 18, IMPA, Rio de Janeiro, 2007.</v>
          </cell>
        </row>
        <row r="201">
          <cell r="B201" t="str">
            <v>Resumo publicado em anais de eventos internacionais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Coordenação de Conferências da UAME</v>
          </cell>
          <cell r="H302" t="str">
            <v>Port./UAME/015/2006</v>
          </cell>
          <cell r="J302">
            <v>38982</v>
          </cell>
        </row>
        <row r="320">
          <cell r="L320">
            <v>20</v>
          </cell>
        </row>
        <row r="324">
          <cell r="A324" t="str">
            <v>Pós-Graduação em Meteorologia</v>
          </cell>
          <cell r="H324" t="str">
            <v>Port./UAME/011/2007</v>
          </cell>
          <cell r="J324">
            <v>39198</v>
          </cell>
        </row>
        <row r="325">
          <cell r="B325" t="str">
            <v>Participação em Colegiado de Curso como membro suplente</v>
          </cell>
        </row>
        <row r="342">
          <cell r="L342">
            <v>0</v>
          </cell>
        </row>
        <row r="353">
          <cell r="L353">
            <v>0</v>
          </cell>
        </row>
        <row r="358">
          <cell r="A358" t="str">
            <v>X Workshop on Partial Differential Equations</v>
          </cell>
          <cell r="I358">
            <v>39300</v>
          </cell>
          <cell r="J358">
            <v>39304</v>
          </cell>
          <cell r="K358" t="str">
            <v>IMPA</v>
          </cell>
          <cell r="L358" t="str">
            <v>Internacional</v>
          </cell>
        </row>
        <row r="365">
          <cell r="A365" t="str">
            <v>Apres. Trab. "Existence of Solution of a Three-Phase Field Model for Solidification" no X WEDP</v>
          </cell>
          <cell r="I365" t="str">
            <v>IMPA</v>
          </cell>
          <cell r="L365">
            <v>39303</v>
          </cell>
        </row>
        <row r="389">
          <cell r="A389" t="str">
            <v>IMPA</v>
          </cell>
          <cell r="H389" t="str">
            <v>CNPq</v>
          </cell>
          <cell r="K389">
            <v>39241</v>
          </cell>
          <cell r="L389">
            <v>39363</v>
          </cell>
        </row>
        <row r="390">
          <cell r="C390" t="str">
            <v>Participacao no X WEDP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60</v>
          </cell>
          <cell r="E406">
            <v>75</v>
          </cell>
          <cell r="F406">
            <v>265</v>
          </cell>
          <cell r="G406">
            <v>80</v>
          </cell>
          <cell r="H406">
            <v>80</v>
          </cell>
          <cell r="I406">
            <v>220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20</v>
          </cell>
          <cell r="C409">
            <v>0</v>
          </cell>
          <cell r="D409">
            <v>0</v>
          </cell>
          <cell r="E409">
            <v>800</v>
          </cell>
        </row>
      </sheetData>
      <sheetData sheetId="8">
        <row r="5">
          <cell r="L5">
            <v>800</v>
          </cell>
        </row>
        <row r="6">
          <cell r="L6">
            <v>720</v>
          </cell>
        </row>
        <row r="8">
          <cell r="L8">
            <v>800</v>
          </cell>
        </row>
        <row r="13">
          <cell r="C13" t="str">
            <v>Bráulio Maia Junior</v>
          </cell>
          <cell r="J13" t="str">
            <v>0333027-1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29082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Tópicos de Matemática Elementar</v>
          </cell>
          <cell r="E57">
            <v>6</v>
          </cell>
          <cell r="F57">
            <v>90</v>
          </cell>
          <cell r="I57">
            <v>19</v>
          </cell>
          <cell r="J57">
            <v>14</v>
          </cell>
          <cell r="K57">
            <v>2</v>
          </cell>
          <cell r="L57">
            <v>3</v>
          </cell>
        </row>
        <row r="62">
          <cell r="E62">
            <v>6</v>
          </cell>
          <cell r="F62">
            <v>90</v>
          </cell>
          <cell r="G62">
            <v>60</v>
          </cell>
          <cell r="I62">
            <v>19</v>
          </cell>
          <cell r="J62">
            <v>14</v>
          </cell>
          <cell r="K62">
            <v>2</v>
          </cell>
          <cell r="L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Matroides 3-Conexas</v>
          </cell>
          <cell r="K140" t="str">
            <v>Em andamento</v>
          </cell>
        </row>
        <row r="142">
          <cell r="A142" t="str">
            <v>Matematica Discreta</v>
          </cell>
          <cell r="H142" t="str">
            <v>Coordenador</v>
          </cell>
          <cell r="J142">
            <v>38047</v>
          </cell>
        </row>
        <row r="166">
          <cell r="L166">
            <v>150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Concurso para Professor Adjunto I  da UEPB</v>
          </cell>
          <cell r="H271" t="str">
            <v>UEPB/Campina Grande-PB</v>
          </cell>
          <cell r="K271">
            <v>39263</v>
          </cell>
        </row>
        <row r="272">
          <cell r="B272" t="str">
            <v>Banca examinadora de concurso público para professor do ensino superior</v>
          </cell>
        </row>
        <row r="274">
          <cell r="A274" t="str">
            <v>Concurso para Professor  Adjunto I da UEPB</v>
          </cell>
          <cell r="H274" t="str">
            <v>UEPB/Campina Grande-PB</v>
          </cell>
          <cell r="K274">
            <v>39270</v>
          </cell>
        </row>
        <row r="275">
          <cell r="B275" t="str">
            <v>Banca examinadora de concurso público para professor do ensino superior</v>
          </cell>
        </row>
        <row r="291">
          <cell r="L291">
            <v>40</v>
          </cell>
        </row>
        <row r="295">
          <cell r="A295" t="str">
            <v>Diretor do Centro de Ciências e Tecnologia da UFCG</v>
          </cell>
          <cell r="H295" t="str">
            <v>Port.R/SRH/No.1098</v>
          </cell>
          <cell r="J295">
            <v>38657</v>
          </cell>
          <cell r="K295">
            <v>40117</v>
          </cell>
        </row>
        <row r="298">
          <cell r="L298">
            <v>460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358">
          <cell r="A358" t="str">
            <v>XXXV Congresso Brasileiro de Educação em Engenharia-COBENGE</v>
          </cell>
          <cell r="I358">
            <v>39335</v>
          </cell>
          <cell r="J358">
            <v>39338</v>
          </cell>
          <cell r="K358" t="str">
            <v>UNICEP/PR</v>
          </cell>
          <cell r="L358" t="str">
            <v>Nacional</v>
          </cell>
        </row>
        <row r="365">
          <cell r="A365" t="str">
            <v>Palestra: Teorema de Lagrange e Aplicações- Programa de Pós-Graduação em Mat. Apl. da UFPR</v>
          </cell>
          <cell r="I365" t="str">
            <v>UFPR/Curitiba -PR</v>
          </cell>
          <cell r="L365">
            <v>39337</v>
          </cell>
        </row>
        <row r="389">
          <cell r="A389" t="str">
            <v>UNICEP/PR</v>
          </cell>
          <cell r="H389" t="str">
            <v>UFCG</v>
          </cell>
          <cell r="K389">
            <v>39364</v>
          </cell>
          <cell r="L389" t="str">
            <v>13/09/07</v>
          </cell>
        </row>
        <row r="390">
          <cell r="C390" t="str">
            <v>Participacao no XXXV Congresso Brasileiro de Educação em Engenharia-COBENGE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90</v>
          </cell>
          <cell r="E406">
            <v>0</v>
          </cell>
          <cell r="F406">
            <v>60</v>
          </cell>
          <cell r="G406">
            <v>0</v>
          </cell>
          <cell r="H406">
            <v>0</v>
          </cell>
          <cell r="I406">
            <v>150</v>
          </cell>
          <cell r="J406">
            <v>0</v>
          </cell>
          <cell r="K406">
            <v>0</v>
          </cell>
          <cell r="L406">
            <v>40</v>
          </cell>
        </row>
        <row r="409">
          <cell r="A409">
            <v>460</v>
          </cell>
          <cell r="B409">
            <v>0</v>
          </cell>
          <cell r="C409">
            <v>0</v>
          </cell>
          <cell r="D409">
            <v>0</v>
          </cell>
          <cell r="E409">
            <v>800</v>
          </cell>
        </row>
      </sheetData>
      <sheetData sheetId="9">
        <row r="5">
          <cell r="L5">
            <v>800</v>
          </cell>
        </row>
        <row r="6">
          <cell r="L6">
            <v>720</v>
          </cell>
        </row>
        <row r="8">
          <cell r="L8">
            <v>785</v>
          </cell>
        </row>
        <row r="13">
          <cell r="C13" t="str">
            <v>Claudianor Oliveira Alves</v>
          </cell>
          <cell r="J13" t="str">
            <v>6338063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33482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Seminário Interno</v>
          </cell>
          <cell r="K36">
            <v>39142</v>
          </cell>
        </row>
        <row r="38">
          <cell r="A38" t="str">
            <v>Seminário de Análise Funcional ( Coordenador )</v>
          </cell>
        </row>
        <row r="51">
          <cell r="L51">
            <v>30</v>
          </cell>
        </row>
        <row r="57">
          <cell r="A57" t="str">
            <v>Análise I - T01</v>
          </cell>
          <cell r="E57">
            <v>4</v>
          </cell>
          <cell r="F57">
            <v>60</v>
          </cell>
          <cell r="I57">
            <v>19</v>
          </cell>
          <cell r="J57">
            <v>2</v>
          </cell>
          <cell r="K57">
            <v>9</v>
          </cell>
          <cell r="L57">
            <v>8</v>
          </cell>
        </row>
        <row r="62">
          <cell r="E62">
            <v>4</v>
          </cell>
          <cell r="F62">
            <v>60</v>
          </cell>
          <cell r="G62">
            <v>40</v>
          </cell>
          <cell r="I62">
            <v>19</v>
          </cell>
          <cell r="J62">
            <v>2</v>
          </cell>
          <cell r="K62">
            <v>9</v>
          </cell>
          <cell r="L62">
            <v>8</v>
          </cell>
        </row>
        <row r="70">
          <cell r="A70" t="str">
            <v>TE- Introdução a Teoria do Grau (07.2)</v>
          </cell>
          <cell r="E70">
            <v>2</v>
          </cell>
          <cell r="F70">
            <v>30</v>
          </cell>
          <cell r="I70">
            <v>3</v>
          </cell>
        </row>
        <row r="71">
          <cell r="A71" t="str">
            <v>TE - Semigrupo Analítico (07.1)</v>
          </cell>
          <cell r="E71">
            <v>1</v>
          </cell>
          <cell r="F71">
            <v>15</v>
          </cell>
          <cell r="I71">
            <v>1</v>
          </cell>
          <cell r="J71">
            <v>1</v>
          </cell>
        </row>
        <row r="72">
          <cell r="A72" t="str">
            <v>TE-Funcionais Localmente Lipschitz (07.1)</v>
          </cell>
          <cell r="E72">
            <v>1</v>
          </cell>
          <cell r="F72">
            <v>15</v>
          </cell>
          <cell r="I72">
            <v>1</v>
          </cell>
          <cell r="J72">
            <v>1</v>
          </cell>
        </row>
        <row r="74">
          <cell r="E74">
            <v>4</v>
          </cell>
          <cell r="F74">
            <v>60</v>
          </cell>
          <cell r="G74">
            <v>15</v>
          </cell>
          <cell r="I74">
            <v>5</v>
          </cell>
          <cell r="J74">
            <v>2</v>
          </cell>
          <cell r="K74">
            <v>0</v>
          </cell>
          <cell r="L74">
            <v>0</v>
          </cell>
        </row>
        <row r="78">
          <cell r="A78" t="str">
            <v>Jéssica Lange Ferreira Melo</v>
          </cell>
        </row>
        <row r="80">
          <cell r="A80" t="str">
            <v>Equações Diferenciais Parciais (co-orientação do Prof. Alciônio)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38565</v>
          </cell>
          <cell r="H82">
            <v>39660</v>
          </cell>
        </row>
        <row r="104">
          <cell r="L104">
            <v>0</v>
          </cell>
        </row>
        <row r="110">
          <cell r="A110" t="str">
            <v>Luciana Roze de Freitas </v>
          </cell>
        </row>
        <row r="112">
          <cell r="A112" t="str">
            <v>A definir </v>
          </cell>
          <cell r="J112" t="str">
            <v>CAPES</v>
          </cell>
        </row>
        <row r="114">
          <cell r="G114">
            <v>39142</v>
          </cell>
          <cell r="H114">
            <v>40603</v>
          </cell>
        </row>
        <row r="117">
          <cell r="A117" t="str">
            <v>Fernanda Clara de França Silva</v>
          </cell>
        </row>
        <row r="119">
          <cell r="A119" t="str">
            <v>a definir </v>
          </cell>
          <cell r="J119" t="str">
            <v>CAPES</v>
          </cell>
        </row>
        <row r="121">
          <cell r="G121">
            <v>38777</v>
          </cell>
          <cell r="H121">
            <v>39479</v>
          </cell>
        </row>
        <row r="124">
          <cell r="A124" t="str">
            <v>Jefferson Abrantes dos Santos</v>
          </cell>
        </row>
        <row r="126">
          <cell r="A126" t="str">
            <v>A  definir </v>
          </cell>
          <cell r="J126" t="str">
            <v>CAPES</v>
          </cell>
        </row>
        <row r="128">
          <cell r="G128">
            <v>38777</v>
          </cell>
          <cell r="H128">
            <v>39479</v>
          </cell>
        </row>
        <row r="131">
          <cell r="A131" t="str">
            <v>Leopoldo Maurício Tavares Barbosa</v>
          </cell>
        </row>
        <row r="133">
          <cell r="A133" t="str">
            <v>A definir</v>
          </cell>
          <cell r="J133" t="str">
            <v>CAPES</v>
          </cell>
        </row>
        <row r="135">
          <cell r="G135">
            <v>39142</v>
          </cell>
          <cell r="H135">
            <v>39431</v>
          </cell>
        </row>
        <row r="136">
          <cell r="L136">
            <v>220</v>
          </cell>
        </row>
        <row r="140">
          <cell r="A140" t="str">
            <v>Equações Dif.  Aplicadas e Álgebra com Identidades Polinomiais (Casadinho, Proc.620025/2006-9)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</v>
          </cell>
          <cell r="H142" t="str">
            <v>Coordenador</v>
          </cell>
          <cell r="J142">
            <v>39144</v>
          </cell>
          <cell r="K142">
            <v>39874</v>
          </cell>
        </row>
        <row r="144">
          <cell r="A144">
            <v>185823.86</v>
          </cell>
        </row>
        <row r="147">
          <cell r="A147" t="str">
            <v>Pesquisa em Equações Diferenciais Elípticas: Soluções Mult-Bump</v>
          </cell>
          <cell r="I147" t="str">
            <v>CNPq</v>
          </cell>
          <cell r="K147" t="str">
            <v>Em andamento</v>
          </cell>
        </row>
        <row r="149">
          <cell r="A149" t="str">
            <v>Análise</v>
          </cell>
          <cell r="H149" t="str">
            <v>Coordenador</v>
          </cell>
          <cell r="J149">
            <v>38412</v>
          </cell>
        </row>
        <row r="154">
          <cell r="A154" t="str">
            <v>Projeto Universal CNPq </v>
          </cell>
          <cell r="I154" t="str">
            <v>CNPq</v>
          </cell>
          <cell r="K154" t="str">
            <v>Em andamento</v>
          </cell>
        </row>
        <row r="156">
          <cell r="A156" t="str">
            <v>Análise/EDP</v>
          </cell>
          <cell r="H156" t="str">
            <v>Participante</v>
          </cell>
        </row>
        <row r="161">
          <cell r="A161" t="str">
            <v>Existência, perfil e concentração de soluções para uma classe de problemas elípticos. </v>
          </cell>
          <cell r="I161" t="str">
            <v>CNPq</v>
          </cell>
          <cell r="K161" t="str">
            <v>Em andamento</v>
          </cell>
        </row>
        <row r="163">
          <cell r="A163" t="str">
            <v>Análise/EDP</v>
          </cell>
          <cell r="H163" t="str">
            <v>Coordenador</v>
          </cell>
          <cell r="J163">
            <v>39142</v>
          </cell>
          <cell r="K163">
            <v>39845</v>
          </cell>
        </row>
        <row r="166">
          <cell r="L166">
            <v>90</v>
          </cell>
        </row>
        <row r="196">
          <cell r="L196">
            <v>0</v>
          </cell>
        </row>
        <row r="200">
          <cell r="A200" t="str">
            <v>ALVES, C. O. ; Y. H. Ding, Existence, multiplicity and concentration of positive solutions for a class of quasilinear problems, Topological Methods in Nonlinear Analysis, v. 29, p. 265-278, 2007</v>
          </cell>
        </row>
        <row r="201">
          <cell r="B201" t="str">
            <v>Artigo técnico ou científico publicado em periódico indexado internacionalmente</v>
          </cell>
        </row>
        <row r="204">
          <cell r="A204" t="str">
            <v>ALVES, C. O. ; G. M. Figueiredo . Existence and concentration of nodal solutions to a class of quasilinear problem. Topological Methods in Nonlinear Analysis, v. 29, p. 279-293, 2007. </v>
          </cell>
        </row>
        <row r="205">
          <cell r="B205" t="str">
            <v>Artigo técnico ou científico publicado em periódico indexado internacionalmente</v>
          </cell>
        </row>
        <row r="208">
          <cell r="A208" t="str">
            <v>ALVES, C. O. ,  Local Mountain pass for a class of elliptic systems. Journal of Mathematical Analysis and Applications, v. 335, p. 135-150, 2007. </v>
          </cell>
        </row>
        <row r="209">
          <cell r="B209" t="str">
            <v>Artigo técnico ou científico publicado em periódico indexado internacionalmente</v>
          </cell>
        </row>
        <row r="267">
          <cell r="L267">
            <v>0</v>
          </cell>
        </row>
        <row r="291">
          <cell r="L291">
            <v>0</v>
          </cell>
        </row>
        <row r="295">
          <cell r="A295" t="str">
            <v>Coordenador do Programa de Pós-Graduação em Matemática da UAME/CCT/UFCG</v>
          </cell>
          <cell r="H295" t="str">
            <v>Port. R/SRH/269/2006</v>
          </cell>
          <cell r="J295">
            <v>38791</v>
          </cell>
          <cell r="K295">
            <v>39521</v>
          </cell>
        </row>
        <row r="298">
          <cell r="L298">
            <v>200</v>
          </cell>
        </row>
        <row r="302">
          <cell r="A302" t="str">
            <v>Pres. da Comissão de Avaliação de Estágio Probatório do Prof. Sérgio</v>
          </cell>
          <cell r="H302" t="str">
            <v>Port./DME/07/2002</v>
          </cell>
          <cell r="J302">
            <v>37414</v>
          </cell>
          <cell r="K302">
            <v>38510</v>
          </cell>
        </row>
        <row r="306">
          <cell r="A306" t="str">
            <v>Pres. da Comissão de Avaliação de Estágio Probatório do Prof. Alexsandro</v>
          </cell>
          <cell r="H306" t="str">
            <v>Port./DME/07/2002</v>
          </cell>
          <cell r="J306">
            <v>37414</v>
          </cell>
          <cell r="K306">
            <v>38510</v>
          </cell>
        </row>
        <row r="310">
          <cell r="A310" t="str">
            <v>Pres. da comissão de Avaliação de Estágio Probatório do Prof. Joseilson</v>
          </cell>
          <cell r="H310" t="str">
            <v>Port./DME/14/2002</v>
          </cell>
          <cell r="J310">
            <v>37474</v>
          </cell>
          <cell r="K310">
            <v>38570</v>
          </cell>
        </row>
        <row r="314">
          <cell r="A314" t="str">
            <v>Coord. do Projeto Eq. Dif.  Aplicadas e Álgebra com Identidades Polinomiais</v>
          </cell>
          <cell r="H314" t="str">
            <v>E-mail CNPq</v>
          </cell>
          <cell r="J314">
            <v>39144</v>
          </cell>
          <cell r="K314">
            <v>39874</v>
          </cell>
        </row>
        <row r="320">
          <cell r="L320">
            <v>20</v>
          </cell>
        </row>
        <row r="342">
          <cell r="L342">
            <v>0</v>
          </cell>
        </row>
        <row r="346">
          <cell r="A346" t="str">
            <v>Pesquisa em problemas elipticos com crescimento critico exponencial</v>
          </cell>
          <cell r="J346">
            <v>39114</v>
          </cell>
        </row>
        <row r="347">
          <cell r="A347" t="str">
            <v>Pesquisa em problemas elipticos com funcional Localmente Lipschitziano</v>
          </cell>
          <cell r="J347">
            <v>39114</v>
          </cell>
        </row>
        <row r="348">
          <cell r="A348" t="str">
            <v>Part. no Progr. Interdepartamental de Tec. em Petr. e Gás  ANP/PRH-25</v>
          </cell>
          <cell r="J348">
            <v>37288</v>
          </cell>
        </row>
        <row r="353">
          <cell r="L353">
            <v>50</v>
          </cell>
        </row>
        <row r="358">
          <cell r="A358" t="str">
            <v>59a SBPC</v>
          </cell>
          <cell r="I358">
            <v>39272</v>
          </cell>
          <cell r="J358">
            <v>39276</v>
          </cell>
          <cell r="K358" t="str">
            <v>UFPA</v>
          </cell>
          <cell r="L358" t="str">
            <v>Nacional</v>
          </cell>
        </row>
        <row r="359">
          <cell r="A359" t="str">
            <v>II Symposium on Partial Differential Equations  </v>
          </cell>
          <cell r="I359">
            <v>39147</v>
          </cell>
          <cell r="J359">
            <v>39331</v>
          </cell>
          <cell r="K359" t="str">
            <v>UEM</v>
          </cell>
          <cell r="L359" t="str">
            <v>Internacional</v>
          </cell>
        </row>
        <row r="365">
          <cell r="A365" t="str">
            <v>Existence of nodal solutions for a class of eliptic problem with critical exponential growth</v>
          </cell>
          <cell r="I365" t="str">
            <v>UEM-MARINGA</v>
          </cell>
          <cell r="L365">
            <v>39330</v>
          </cell>
        </row>
        <row r="389">
          <cell r="A389" t="str">
            <v>UFPA</v>
          </cell>
          <cell r="K389">
            <v>39272</v>
          </cell>
          <cell r="L389" t="str">
            <v>13/07/07</v>
          </cell>
        </row>
        <row r="390">
          <cell r="C390" t="str">
            <v>Participacao na  59a SBPC</v>
          </cell>
        </row>
        <row r="393">
          <cell r="A393" t="str">
            <v>Universidade Estadual de Maringa</v>
          </cell>
          <cell r="K393">
            <v>39147</v>
          </cell>
          <cell r="L393">
            <v>39331</v>
          </cell>
        </row>
        <row r="394">
          <cell r="C394" t="str">
            <v>Participacao no II Symposium on Partial Differential Equations</v>
          </cell>
        </row>
        <row r="406">
          <cell r="A406">
            <v>0</v>
          </cell>
          <cell r="B406">
            <v>0</v>
          </cell>
          <cell r="C406">
            <v>30</v>
          </cell>
          <cell r="D406">
            <v>60</v>
          </cell>
          <cell r="E406">
            <v>60</v>
          </cell>
          <cell r="F406">
            <v>55</v>
          </cell>
          <cell r="G406">
            <v>0</v>
          </cell>
          <cell r="H406">
            <v>220</v>
          </cell>
          <cell r="I406">
            <v>90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200</v>
          </cell>
          <cell r="B409">
            <v>20</v>
          </cell>
          <cell r="C409">
            <v>0</v>
          </cell>
          <cell r="D409">
            <v>50</v>
          </cell>
          <cell r="E409">
            <v>785</v>
          </cell>
        </row>
      </sheetData>
      <sheetData sheetId="10">
        <row r="5">
          <cell r="L5">
            <v>0</v>
          </cell>
        </row>
        <row r="6">
          <cell r="L6">
            <v>0</v>
          </cell>
        </row>
        <row r="8">
          <cell r="L8">
            <v>388</v>
          </cell>
        </row>
        <row r="13">
          <cell r="C13" t="str">
            <v>Daniel Cordeiro de Morais Filho</v>
          </cell>
          <cell r="J13" t="str">
            <v>0336979-1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26">
          <cell r="A26" t="str">
            <v>Licença Especial ou Licença Prêmio</v>
          </cell>
          <cell r="H26">
            <v>39234</v>
          </cell>
          <cell r="I26">
            <v>39413</v>
          </cell>
          <cell r="J26" t="str">
            <v>Port./SRH/UFCG/274/2007</v>
          </cell>
        </row>
        <row r="32">
          <cell r="L32">
            <v>800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Aline Barbosa Tsuyuguchi (Co-orientação Prof. Jesualdo)</v>
          </cell>
        </row>
        <row r="80">
          <cell r="A80" t="str">
            <v>Teoria Analítica dos Números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39295</v>
          </cell>
          <cell r="H82">
            <v>39660</v>
          </cell>
        </row>
        <row r="104">
          <cell r="L104">
            <v>0</v>
          </cell>
        </row>
        <row r="110">
          <cell r="A110" t="str">
            <v>Alâmnio Barbosa Nóbrega </v>
          </cell>
        </row>
        <row r="112">
          <cell r="A112" t="str">
            <v>Teoremas de linking envolvendo espaços de dimensões infinitas- O teorema de Szulkin </v>
          </cell>
          <cell r="J112" t="str">
            <v>CNPq</v>
          </cell>
        </row>
        <row r="114">
          <cell r="G114">
            <v>38930</v>
          </cell>
          <cell r="H114">
            <v>39479</v>
          </cell>
        </row>
        <row r="136">
          <cell r="L136">
            <v>90</v>
          </cell>
        </row>
        <row r="147">
          <cell r="A147" t="str">
            <v>Projeto Universal CNPq </v>
          </cell>
          <cell r="I147" t="str">
            <v>CNPq</v>
          </cell>
          <cell r="K147" t="str">
            <v>Em andamento</v>
          </cell>
        </row>
        <row r="149">
          <cell r="A149" t="str">
            <v>Análise/EDP</v>
          </cell>
          <cell r="H149" t="str">
            <v>Coordenador</v>
          </cell>
          <cell r="J149">
            <v>39114</v>
          </cell>
          <cell r="K149">
            <v>39844</v>
          </cell>
        </row>
        <row r="154">
          <cell r="A154" t="str">
            <v>Problemas do tipo Ambrosetti-Prodi</v>
          </cell>
          <cell r="K154" t="str">
            <v>Em andamento</v>
          </cell>
        </row>
        <row r="156">
          <cell r="A156" t="str">
            <v>Análise/Equações Diferenciais Parciais</v>
          </cell>
          <cell r="H156" t="str">
            <v>Coordenador</v>
          </cell>
          <cell r="J156">
            <v>38777</v>
          </cell>
          <cell r="K156">
            <v>39508</v>
          </cell>
        </row>
        <row r="161">
          <cell r="A161" t="str">
            <v>Equações Dif.  Aplicadas e Álgebra com Identidades Polinomiais (Casadinho, Proc.620025/2006-9)</v>
          </cell>
          <cell r="I161" t="str">
            <v>CNPq</v>
          </cell>
          <cell r="K161" t="str">
            <v>Em andamento</v>
          </cell>
        </row>
        <row r="163">
          <cell r="A163" t="str">
            <v>Análise/Equações Diferenciais Parciais</v>
          </cell>
          <cell r="H163" t="str">
            <v>Participante</v>
          </cell>
          <cell r="J163">
            <v>39144</v>
          </cell>
          <cell r="K163">
            <v>39874</v>
          </cell>
        </row>
        <row r="166">
          <cell r="L166">
            <v>90</v>
          </cell>
        </row>
        <row r="171">
          <cell r="A171" t="str">
            <v>Curso de Aperfeiçoamento de Professores do Ensino Médio - CAPEM</v>
          </cell>
          <cell r="I171" t="str">
            <v>Eventual</v>
          </cell>
          <cell r="K171" t="str">
            <v>Em andamento</v>
          </cell>
        </row>
        <row r="173">
          <cell r="A173" t="str">
            <v>Ensino</v>
          </cell>
          <cell r="D173" t="str">
            <v>FINEP</v>
          </cell>
          <cell r="H173" t="str">
            <v>Coordenador</v>
          </cell>
        </row>
        <row r="175">
          <cell r="K175">
            <v>120</v>
          </cell>
        </row>
        <row r="196">
          <cell r="L196">
            <v>80</v>
          </cell>
        </row>
        <row r="200">
          <cell r="A200" t="str">
            <v>DE MORAIS FILHO, D. C., PEREIRA, F. R.,Critical Ambrosetti-Prodi type problem for a system of elliptic equation. Nonlinear Analysis. Theory, Methods and Applications.  ARTIGO ACEITO PARA PUBLICAÇÃO. Sairá em 2008
</v>
          </cell>
        </row>
        <row r="201">
          <cell r="B201" t="str">
            <v>Artigo técnico ou científico publicado em periódico de circulação nacional</v>
          </cell>
        </row>
        <row r="204">
          <cell r="A204" t="str">
            <v>MORAIS FILHO, D. C., ALVES, C. O., SOUTO, M. A. S.,Existence of multi-bump solutions for a class of elliptic problems with critical growth in RN. Preprint- aceito no Proceedings of the Royal Society of Edingburg. ARTIGO SUBMETIDO
</v>
          </cell>
        </row>
        <row r="208">
          <cell r="A208" t="str">
            <v>DE MORAIS FILHO, D. C., PEREIRA, F. R., Critical Elliptic Systems Crossing high eigenvalues. Preprint. ARTIGO SUBMETIDO ao Journal of Differential Equations
</v>
          </cell>
        </row>
        <row r="231">
          <cell r="A231" t="str">
            <v>Preparação do livro  ``Manual de Redação matemática para Ciências exatas, engenharias e computação' </v>
          </cell>
        </row>
        <row r="232">
          <cell r="B232" t="str">
            <v>Produção de material didático instrucional mediante comprovação pelo setor competente</v>
          </cell>
        </row>
        <row r="247">
          <cell r="A247" t="str">
            <v>Revisor do American Mathematical Reviews</v>
          </cell>
          <cell r="J247">
            <v>36892</v>
          </cell>
        </row>
        <row r="248">
          <cell r="B248" t="str">
            <v>Consultoria a revistas técnico-científicas ou artístico-culturais (árbitro)</v>
          </cell>
        </row>
        <row r="267">
          <cell r="L267">
            <v>8</v>
          </cell>
        </row>
        <row r="291">
          <cell r="L291">
            <v>0</v>
          </cell>
        </row>
        <row r="298">
          <cell r="L298">
            <v>0</v>
          </cell>
        </row>
        <row r="310">
          <cell r="A310" t="str">
            <v>Comissão de Avaliação de Estágio Probatório do Prof. (Claudianor)</v>
          </cell>
          <cell r="H310" t="str">
            <v>Port./UAME/004/06</v>
          </cell>
          <cell r="J310">
            <v>38947</v>
          </cell>
          <cell r="K310">
            <v>40042</v>
          </cell>
        </row>
        <row r="314">
          <cell r="A314" t="str">
            <v>Pres. da Comissão de Avaliação p/ Progressão Funcional para a Classe de Professor Associado</v>
          </cell>
          <cell r="H314" t="str">
            <v>Port. GR/058/2006</v>
          </cell>
          <cell r="J314">
            <v>38959</v>
          </cell>
        </row>
        <row r="318">
          <cell r="A318" t="str">
            <v>Comissão de avaliação para Ascensão funcional</v>
          </cell>
          <cell r="H318" t="str">
            <v>Port. 03/3007/DME</v>
          </cell>
          <cell r="J318">
            <v>39149</v>
          </cell>
        </row>
        <row r="320">
          <cell r="L320">
            <v>0</v>
          </cell>
        </row>
        <row r="324">
          <cell r="A324" t="str">
            <v> Graduação em Matemática </v>
          </cell>
          <cell r="H324" t="str">
            <v>Port./DME/023/2007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0</v>
          </cell>
        </row>
        <row r="346">
          <cell r="A346" t="str">
            <v>Pesquisador do Instituto do Milênio em Matemática, IM-AGIMB.</v>
          </cell>
          <cell r="J346">
            <v>38112</v>
          </cell>
        </row>
        <row r="348">
          <cell r="A348" t="str">
            <v>Preparação do livro ``Manual de Redação Matemática''</v>
          </cell>
        </row>
        <row r="353">
          <cell r="L353">
            <v>120</v>
          </cell>
        </row>
        <row r="365">
          <cell r="A365" t="str">
            <v>Palestra: "Por quê acreditar que um fato matemático é válido- A importância das demonstrações matemáticas"</v>
          </cell>
          <cell r="I365" t="str">
            <v>Belém/PA, SBPC</v>
          </cell>
          <cell r="L365">
            <v>39273</v>
          </cell>
        </row>
        <row r="366">
          <cell r="A366" t="str">
            <v>Palestra:  "Por quê acreditar que um fato matemático é válido- A importância das demonstrações matemáticas"</v>
          </cell>
          <cell r="I366" t="str">
            <v>Salvador/BA</v>
          </cell>
          <cell r="L366">
            <v>39325</v>
          </cell>
        </row>
        <row r="367">
          <cell r="A367" t="str">
            <v>Palestra:  "Por quê acreditar que um fato matemático é válido- A importância das demonstrações matemáticas"</v>
          </cell>
          <cell r="I367" t="str">
            <v>Cuité/PB</v>
          </cell>
          <cell r="L367">
            <v>39336</v>
          </cell>
        </row>
        <row r="368">
          <cell r="A368" t="str">
            <v>Palestra:  "Por quê acreditar que um fato matemático é válido- A importância das demonstrações matemáticas"</v>
          </cell>
          <cell r="I368" t="str">
            <v>Maceió/AL, MATFEST</v>
          </cell>
          <cell r="L368">
            <v>39351</v>
          </cell>
        </row>
        <row r="389">
          <cell r="A389" t="str">
            <v>UFPA</v>
          </cell>
          <cell r="K389">
            <v>39272</v>
          </cell>
          <cell r="L389">
            <v>39276</v>
          </cell>
        </row>
        <row r="390">
          <cell r="C390" t="str">
            <v>Participação na 59a SBPC</v>
          </cell>
        </row>
        <row r="393">
          <cell r="A393" t="str">
            <v>UFBA</v>
          </cell>
          <cell r="K393">
            <v>39321</v>
          </cell>
          <cell r="L393">
            <v>39325</v>
          </cell>
        </row>
        <row r="394">
          <cell r="C394" t="str">
            <v>Ministração de palestra na Semana de Matemática da UFBA</v>
          </cell>
        </row>
        <row r="397">
          <cell r="A397" t="str">
            <v>UFAL</v>
          </cell>
          <cell r="K397">
            <v>39349</v>
          </cell>
          <cell r="L397">
            <v>39352</v>
          </cell>
        </row>
        <row r="398">
          <cell r="C398" t="str">
            <v>Ministração de palestra no Matfest</v>
          </cell>
        </row>
        <row r="401">
          <cell r="A401" t="str">
            <v>UFCG/Cuité</v>
          </cell>
          <cell r="K401">
            <v>39336</v>
          </cell>
          <cell r="L401">
            <v>39336</v>
          </cell>
        </row>
        <row r="402">
          <cell r="C402" t="str">
            <v>Ministração de palestra</v>
          </cell>
        </row>
        <row r="406">
          <cell r="A406">
            <v>0</v>
          </cell>
          <cell r="B406">
            <v>800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90</v>
          </cell>
          <cell r="I406">
            <v>90</v>
          </cell>
          <cell r="J406">
            <v>80</v>
          </cell>
          <cell r="K406">
            <v>8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120</v>
          </cell>
          <cell r="E409">
            <v>1188</v>
          </cell>
        </row>
      </sheetData>
      <sheetData sheetId="11">
        <row r="5">
          <cell r="L5">
            <v>800</v>
          </cell>
        </row>
        <row r="6">
          <cell r="L6">
            <v>720</v>
          </cell>
        </row>
        <row r="8">
          <cell r="L8">
            <v>744</v>
          </cell>
        </row>
        <row r="13">
          <cell r="C13" t="str">
            <v>Florence Ayres Campello de Oliveira</v>
          </cell>
          <cell r="J13" t="str">
            <v>0332624-0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28929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Grupo de estudos</v>
          </cell>
          <cell r="K36">
            <v>38970</v>
          </cell>
        </row>
        <row r="38">
          <cell r="A38" t="str">
            <v>Grupo de estudos sobre o ensino de fração para alunos do Ensino Fundamental</v>
          </cell>
        </row>
        <row r="51">
          <cell r="L51">
            <v>70</v>
          </cell>
        </row>
        <row r="57">
          <cell r="A57" t="str">
            <v>Cálculo Diferencial e Integral I - T 02</v>
          </cell>
          <cell r="E57">
            <v>6</v>
          </cell>
          <cell r="F57">
            <v>90</v>
          </cell>
          <cell r="I57">
            <v>57</v>
          </cell>
          <cell r="J57">
            <v>8</v>
          </cell>
          <cell r="K57">
            <v>23</v>
          </cell>
          <cell r="L57">
            <v>26</v>
          </cell>
        </row>
        <row r="58">
          <cell r="A58" t="str">
            <v>Fundamentos da Geometria Euclidiana - T 01</v>
          </cell>
          <cell r="E58">
            <v>5</v>
          </cell>
          <cell r="F58">
            <v>90</v>
          </cell>
          <cell r="I58">
            <v>21</v>
          </cell>
          <cell r="J58">
            <v>9</v>
          </cell>
          <cell r="K58">
            <v>7</v>
          </cell>
          <cell r="L58">
            <v>5</v>
          </cell>
        </row>
        <row r="62">
          <cell r="E62">
            <v>11</v>
          </cell>
          <cell r="F62">
            <v>180</v>
          </cell>
          <cell r="G62">
            <v>360</v>
          </cell>
          <cell r="I62">
            <v>78</v>
          </cell>
          <cell r="J62">
            <v>17</v>
          </cell>
          <cell r="K62">
            <v>30</v>
          </cell>
          <cell r="L62">
            <v>31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Soraya Martins Camelo</v>
          </cell>
        </row>
        <row r="80">
          <cell r="A80" t="str">
            <v>Laboratorio no Ensino de Matematica </v>
          </cell>
          <cell r="J80" t="str">
            <v>UFCG</v>
          </cell>
          <cell r="L80" t="str">
            <v>Em andamento</v>
          </cell>
        </row>
        <row r="82">
          <cell r="A82" t="str">
            <v>PROLICEN</v>
          </cell>
          <cell r="G82">
            <v>39230</v>
          </cell>
          <cell r="H82">
            <v>39547</v>
          </cell>
        </row>
        <row r="85">
          <cell r="A85" t="str">
            <v>Soraya Martins Camelo</v>
          </cell>
        </row>
        <row r="87">
          <cell r="A87" t="str">
            <v>O Ensino de Frações nas Séries Iniciais</v>
          </cell>
          <cell r="L87" t="str">
            <v>Em andamento</v>
          </cell>
        </row>
        <row r="89">
          <cell r="A89" t="str">
            <v>Extensão-PROBEX</v>
          </cell>
          <cell r="G89">
            <v>39189</v>
          </cell>
          <cell r="H89">
            <v>39430</v>
          </cell>
        </row>
        <row r="92">
          <cell r="A92" t="str">
            <v>Mathew Turnel</v>
          </cell>
        </row>
        <row r="94">
          <cell r="A94" t="str">
            <v>Monitoria na UAME/Cálculo I</v>
          </cell>
          <cell r="L94" t="str">
            <v>Concluído</v>
          </cell>
        </row>
        <row r="96">
          <cell r="A96" t="str">
            <v>Monitoria</v>
          </cell>
          <cell r="G96">
            <v>39258</v>
          </cell>
          <cell r="H96">
            <v>39357</v>
          </cell>
        </row>
        <row r="104">
          <cell r="L104">
            <v>126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 ensino de frações nas séries iniciais</v>
          </cell>
          <cell r="K171" t="str">
            <v>em andamento</v>
          </cell>
        </row>
        <row r="175">
          <cell r="E175" t="str">
            <v>Alunos da Escola Normal Estadual</v>
          </cell>
          <cell r="I175" t="str">
            <v>Esc. Normal Estadual</v>
          </cell>
          <cell r="K175">
            <v>20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Sub-Coordenadora do LAPEM</v>
          </cell>
        </row>
        <row r="320">
          <cell r="L320">
            <v>0</v>
          </cell>
        </row>
        <row r="324">
          <cell r="A324" t="str">
            <v>Graduação em Engenharia Química</v>
          </cell>
          <cell r="H324" t="str">
            <v>Port./UAME/008/2007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Desenho Industrial</v>
          </cell>
          <cell r="H328" t="str">
            <v>Port./UAME/012/2007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8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70</v>
          </cell>
          <cell r="D406">
            <v>180</v>
          </cell>
          <cell r="E406">
            <v>0</v>
          </cell>
          <cell r="F406">
            <v>360</v>
          </cell>
          <cell r="G406">
            <v>126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8</v>
          </cell>
          <cell r="D409">
            <v>0</v>
          </cell>
          <cell r="E409">
            <v>744</v>
          </cell>
        </row>
      </sheetData>
      <sheetData sheetId="12">
        <row r="5">
          <cell r="L5">
            <v>800</v>
          </cell>
        </row>
        <row r="6">
          <cell r="L6">
            <v>720</v>
          </cell>
        </row>
        <row r="8">
          <cell r="L8">
            <v>800</v>
          </cell>
        </row>
        <row r="13">
          <cell r="C13" t="str">
            <v>Francisco Antônio Morais de Souza</v>
          </cell>
          <cell r="J13" t="str">
            <v>0335559-4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30372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Probabilidade e Estatística - T03</v>
          </cell>
          <cell r="E57">
            <v>6</v>
          </cell>
          <cell r="F57">
            <v>90</v>
          </cell>
          <cell r="I57">
            <v>5</v>
          </cell>
          <cell r="J57">
            <v>5</v>
          </cell>
          <cell r="K57">
            <v>0</v>
          </cell>
          <cell r="L57">
            <v>0</v>
          </cell>
        </row>
        <row r="58">
          <cell r="A58" t="str">
            <v>Introdução à Probabilidade - T 01</v>
          </cell>
          <cell r="E58">
            <v>4</v>
          </cell>
          <cell r="F58">
            <v>60</v>
          </cell>
          <cell r="I58">
            <v>16</v>
          </cell>
          <cell r="J58">
            <v>7</v>
          </cell>
          <cell r="K58">
            <v>2</v>
          </cell>
          <cell r="L58">
            <v>7</v>
          </cell>
        </row>
        <row r="62">
          <cell r="E62">
            <v>10</v>
          </cell>
          <cell r="F62">
            <v>150</v>
          </cell>
          <cell r="G62">
            <v>150</v>
          </cell>
          <cell r="I62">
            <v>21</v>
          </cell>
          <cell r="J62">
            <v>12</v>
          </cell>
          <cell r="K62">
            <v>2</v>
          </cell>
          <cell r="L62">
            <v>7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José Alexandre Ramos Vieira</v>
          </cell>
        </row>
        <row r="80">
          <cell r="A80" t="str">
            <v>Modelagem de Derramamento de Óleo no Mar: Uma Abordagem Estatística</v>
          </cell>
          <cell r="J80" t="str">
            <v>ANP</v>
          </cell>
          <cell r="L80" t="str">
            <v>Concluído</v>
          </cell>
        </row>
        <row r="82">
          <cell r="A82" t="str">
            <v>Programa de Recursos Humanos da ANP-PRH25</v>
          </cell>
          <cell r="G82">
            <v>38534</v>
          </cell>
          <cell r="H82">
            <v>39263</v>
          </cell>
        </row>
        <row r="85">
          <cell r="A85" t="str">
            <v>Klébio Dantas dos Santos</v>
          </cell>
        </row>
        <row r="87">
          <cell r="A87" t="str">
            <v>Poluição Atmosférica Causada por Derramamento de Óleo no Mar</v>
          </cell>
          <cell r="L87" t="str">
            <v>Em andamento</v>
          </cell>
        </row>
        <row r="89">
          <cell r="A89" t="str">
            <v>Programa de Recursos Humanos da ANP-PRH25</v>
          </cell>
          <cell r="G89">
            <v>38534</v>
          </cell>
          <cell r="H89">
            <v>39263</v>
          </cell>
        </row>
        <row r="92">
          <cell r="A92" t="str">
            <v>Wilson Almeida Santos</v>
          </cell>
        </row>
        <row r="94">
          <cell r="A94" t="str">
            <v>Análise de Risco Estocástica na Perfuração e Completação de Poços Petrolíferos</v>
          </cell>
          <cell r="L94" t="str">
            <v>Em andamento</v>
          </cell>
        </row>
        <row r="96">
          <cell r="A96" t="str">
            <v>Programa de Recursos Humanos da ANP-PRH25</v>
          </cell>
          <cell r="G96">
            <v>39114</v>
          </cell>
          <cell r="H96">
            <v>39844</v>
          </cell>
        </row>
        <row r="104">
          <cell r="L104">
            <v>60</v>
          </cell>
        </row>
        <row r="110">
          <cell r="A110" t="str">
            <v>Areli Mesquita da Silva</v>
          </cell>
        </row>
        <row r="112">
          <cell r="A112" t="str">
            <v>Estudo de Modelos ARIMA com Variáveis Angulares para Utilização na Perfuração de Poços Direcionais</v>
          </cell>
          <cell r="J112" t="str">
            <v>ANP</v>
          </cell>
        </row>
        <row r="114">
          <cell r="G114">
            <v>38412</v>
          </cell>
          <cell r="H114">
            <v>39290</v>
          </cell>
        </row>
        <row r="136">
          <cell r="L136">
            <v>30</v>
          </cell>
        </row>
        <row r="140">
          <cell r="A140" t="str">
            <v>Diagnóstico em Modelos de Regressão</v>
          </cell>
          <cell r="I140" t="str">
            <v>Não há</v>
          </cell>
          <cell r="K140" t="str">
            <v>Em andamento</v>
          </cell>
        </row>
        <row r="142">
          <cell r="A142" t="str">
            <v>Métodos Estatísticos</v>
          </cell>
          <cell r="H142" t="str">
            <v>Coordenador</v>
          </cell>
          <cell r="J142">
            <v>36163</v>
          </cell>
        </row>
        <row r="147">
          <cell r="A147" t="str">
            <v>Programa Interdepartamental de Tecnologia em Petróleo e Gás - PRH-25/ANP</v>
          </cell>
          <cell r="I147" t="str">
            <v>ANP</v>
          </cell>
          <cell r="K147" t="str">
            <v>Em andamento</v>
          </cell>
        </row>
        <row r="149">
          <cell r="A149" t="str">
            <v>Tecnologia em Petróleo&amp;Gás</v>
          </cell>
          <cell r="H149" t="str">
            <v>Coordenador</v>
          </cell>
          <cell r="J149">
            <v>36528</v>
          </cell>
        </row>
        <row r="166">
          <cell r="L166">
            <v>15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Concurso Público para Prof. Substituto - PORT. Nº  29/2007</v>
          </cell>
          <cell r="H271" t="str">
            <v>UAME/CCT/UFCG</v>
          </cell>
          <cell r="K271">
            <v>39255</v>
          </cell>
        </row>
        <row r="272">
          <cell r="B272" t="str">
            <v>Banca examinadora de concurso público para professor temporário</v>
          </cell>
        </row>
        <row r="274">
          <cell r="A274" t="str">
            <v>Concurso Público para Prof. Substituto - PORT. Nº  32/2007</v>
          </cell>
          <cell r="H274" t="str">
            <v>UAME/CCT/UFCG</v>
          </cell>
          <cell r="K274">
            <v>39308</v>
          </cell>
        </row>
        <row r="275">
          <cell r="B275" t="str">
            <v>Banca examinadora de concurso público para professor temporário</v>
          </cell>
        </row>
        <row r="291">
          <cell r="L291">
            <v>12</v>
          </cell>
        </row>
        <row r="298">
          <cell r="L298">
            <v>0</v>
          </cell>
        </row>
        <row r="302">
          <cell r="A302" t="str">
            <v>Coordenador do LANEST</v>
          </cell>
        </row>
        <row r="306">
          <cell r="A306" t="str">
            <v>Coordenador da Área de Estatística</v>
          </cell>
        </row>
        <row r="310">
          <cell r="A310" t="str">
            <v>Coordenador do Programa de Recursos Humanos da ANP (PRH-25/ANP)</v>
          </cell>
          <cell r="H310" t="str">
            <v>Port 076/2006-UFCG</v>
          </cell>
          <cell r="J310">
            <v>38992</v>
          </cell>
        </row>
        <row r="320">
          <cell r="L320">
            <v>357</v>
          </cell>
        </row>
        <row r="324">
          <cell r="A324" t="str">
            <v>Graduação em Engenharia de Materiais</v>
          </cell>
          <cell r="H324" t="str">
            <v>Port./DCCT/024/2006</v>
          </cell>
          <cell r="J324">
            <v>38803</v>
          </cell>
        </row>
        <row r="325">
          <cell r="B325" t="str">
            <v>Participação em conselhos superiores como membro titular, exceto membro nato</v>
          </cell>
        </row>
        <row r="328">
          <cell r="A328" t="str">
            <v>Pós-Graduação em Matemática</v>
          </cell>
          <cell r="H328" t="str">
            <v>Port./UAME/025/2007</v>
          </cell>
          <cell r="J328">
            <v>39198</v>
          </cell>
        </row>
        <row r="329">
          <cell r="B329" t="str">
            <v>Participação em Colegiado de Curso como membro titular, exceto membro nato</v>
          </cell>
        </row>
        <row r="342">
          <cell r="L342">
            <v>26</v>
          </cell>
        </row>
        <row r="353">
          <cell r="L353">
            <v>0</v>
          </cell>
        </row>
        <row r="358">
          <cell r="A358" t="str">
            <v>II Ciclo de Palestras do PRH-25</v>
          </cell>
          <cell r="I358">
            <v>39268</v>
          </cell>
          <cell r="J358" t="str">
            <v>06/0707</v>
          </cell>
          <cell r="K358" t="str">
            <v>UFCG</v>
          </cell>
          <cell r="L358" t="str">
            <v>Local</v>
          </cell>
        </row>
        <row r="359">
          <cell r="A359" t="str">
            <v>Reunião Anual de Coordenadores e Pesquisadores Visitantes dos PRHs</v>
          </cell>
          <cell r="I359">
            <v>39260</v>
          </cell>
          <cell r="J359">
            <v>39263</v>
          </cell>
          <cell r="K359" t="str">
            <v>UFPR</v>
          </cell>
          <cell r="L359" t="str">
            <v>Nacional</v>
          </cell>
        </row>
        <row r="365">
          <cell r="A365" t="str">
            <v>Um desafio na formação de profissionais para o setor de petróleo e gás</v>
          </cell>
          <cell r="I365" t="str">
            <v>Hotel Village, Campina Grande</v>
          </cell>
          <cell r="L365">
            <v>39268</v>
          </cell>
        </row>
        <row r="372">
          <cell r="A372" t="str">
            <v>André Gustavo Campos Pereira</v>
          </cell>
          <cell r="F372" t="str">
            <v>UFRN</v>
          </cell>
          <cell r="H372" t="str">
            <v>PPGMat/UFCG/</v>
          </cell>
          <cell r="K372">
            <v>39290</v>
          </cell>
          <cell r="L372">
            <v>39290</v>
          </cell>
        </row>
        <row r="373">
          <cell r="C373" t="str">
            <v>Participação na banca examinadora da dissertação de Areli Mesquita da Silva</v>
          </cell>
        </row>
        <row r="389">
          <cell r="A389" t="str">
            <v>UFPR</v>
          </cell>
          <cell r="H389" t="str">
            <v>PRH-25/ANP</v>
          </cell>
          <cell r="K389" t="str">
            <v>27/06/07</v>
          </cell>
          <cell r="L389" t="str">
            <v>20/06/07</v>
          </cell>
        </row>
        <row r="390">
          <cell r="C390" t="str">
            <v>Participacao na Reunião Anual de Coordenadores e Pesquisadores Visitantes dos PRHs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150</v>
          </cell>
          <cell r="E406">
            <v>0</v>
          </cell>
          <cell r="F406">
            <v>150</v>
          </cell>
          <cell r="G406">
            <v>60</v>
          </cell>
          <cell r="H406">
            <v>30</v>
          </cell>
          <cell r="I406">
            <v>15</v>
          </cell>
          <cell r="J406">
            <v>0</v>
          </cell>
          <cell r="K406">
            <v>0</v>
          </cell>
          <cell r="L406">
            <v>12</v>
          </cell>
        </row>
        <row r="409">
          <cell r="A409">
            <v>0</v>
          </cell>
          <cell r="B409">
            <v>357</v>
          </cell>
          <cell r="C409">
            <v>26</v>
          </cell>
          <cell r="D409">
            <v>0</v>
          </cell>
          <cell r="E409">
            <v>800</v>
          </cell>
        </row>
      </sheetData>
      <sheetData sheetId="13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Gilberto da Silva Matos</v>
          </cell>
          <cell r="J13" t="str">
            <v>1350510-4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 t="str">
            <v>25/04/02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de São Paulo - USP/SP.</v>
          </cell>
          <cell r="I19">
            <v>38047</v>
          </cell>
          <cell r="J19">
            <v>39506</v>
          </cell>
          <cell r="K19" t="str">
            <v>Port.R/SRH/167/04</v>
          </cell>
        </row>
        <row r="21">
          <cell r="A21" t="str">
            <v>Doutorado em Estatística</v>
          </cell>
          <cell r="L21">
            <v>800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800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800</v>
          </cell>
        </row>
      </sheetData>
      <sheetData sheetId="14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Henrique Fernandes de Lima</v>
          </cell>
          <cell r="J13" t="str">
            <v>1459040-7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38175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Federal do Ceará  - UFC / Fortaleza-CE</v>
          </cell>
          <cell r="I19">
            <v>39142</v>
          </cell>
          <cell r="J19">
            <v>39506</v>
          </cell>
          <cell r="K19" t="str">
            <v>Port. R/SRH/148/2007</v>
          </cell>
        </row>
        <row r="21">
          <cell r="A21" t="str">
            <v> Estágio Pós-Doutoral</v>
          </cell>
          <cell r="L21">
            <v>800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10">
          <cell r="A110" t="str">
            <v>Daniel Pinheiro Sobreira</v>
          </cell>
        </row>
        <row r="112">
          <cell r="A112" t="str">
            <v>Monotonicidade de área de superfícies tipo-espaço imersas com curvatura média constante no espaço de Lorentz-Minkowski</v>
          </cell>
          <cell r="J112" t="str">
            <v>CAPES</v>
          </cell>
        </row>
        <row r="114">
          <cell r="G114">
            <v>39295</v>
          </cell>
        </row>
        <row r="136">
          <cell r="L136">
            <v>0</v>
          </cell>
        </row>
        <row r="140">
          <cell r="A140" t="str">
            <v>Classificaçao de Hipersuperficies em Variedades Riemannianas</v>
          </cell>
          <cell r="K140" t="str">
            <v>Em andamento</v>
          </cell>
        </row>
        <row r="142">
          <cell r="A142" t="str">
            <v>Geometria Diferencial</v>
          </cell>
          <cell r="H142" t="str">
            <v>Participante</v>
          </cell>
          <cell r="J142">
            <v>39167</v>
          </cell>
        </row>
        <row r="147">
          <cell r="A147" t="str">
            <v>Hipersuperficies em Variedades de Lorentz</v>
          </cell>
          <cell r="K147" t="str">
            <v>Em andamento</v>
          </cell>
        </row>
        <row r="149">
          <cell r="A149" t="str">
            <v>Geometria Diferencial</v>
          </cell>
          <cell r="H149" t="str">
            <v>Participante</v>
          </cell>
          <cell r="J149">
            <v>39167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Lima, H. F. ; A sharp height estimate for compact spacelike hypersurfaces with constant r-mean curvature in the Lorentz-Minkowski space. Differential Geometry and Its Applications (Aceito para Publicação).</v>
          </cell>
        </row>
        <row r="201">
          <cell r="B201" t="str">
            <v>Artigo técnico ou científico publicado em periódico indexado internacionalmente</v>
          </cell>
        </row>
        <row r="204">
          <cell r="A204" t="str">
            <v>Caminha, A. ; Lima, H. F.; A generalized maximum principle for Yau’s square operator, with applications to the Steady State space. Journal of Geometry and Physics (Submetido para Publicação).</v>
          </cell>
        </row>
        <row r="205">
          <cell r="B205" t="str">
            <v>Artigo técnico ou científico publicado em periódico indexado internacionalmente</v>
          </cell>
        </row>
        <row r="208">
          <cell r="A208" t="str">
            <v>Caminha, A. ; Lima, H. F.; Complete vertical graphs with constant mean curvaturte im semi-Riemannian warped products. Geometriae Dedicata (Submetido para Publicação).</v>
          </cell>
        </row>
        <row r="209">
          <cell r="B209" t="str">
            <v>Artigo técnico ou científico publicado em periódico indexado internacionalmente</v>
          </cell>
        </row>
        <row r="267">
          <cell r="L267">
            <v>0</v>
          </cell>
        </row>
        <row r="271">
          <cell r="A271" t="str">
            <v>Defesa  de Valdenize Lopes do Nascimento</v>
          </cell>
          <cell r="H271" t="str">
            <v>UFC</v>
          </cell>
          <cell r="K271">
            <v>39189</v>
          </cell>
        </row>
        <row r="272">
          <cell r="B272" t="str">
            <v>Banca examinadora de dissertação</v>
          </cell>
        </row>
        <row r="274">
          <cell r="A274" t="str">
            <v>Defesa de Jobson de Queiroz Oliveira</v>
          </cell>
          <cell r="H274" t="str">
            <v>UFC</v>
          </cell>
          <cell r="K274">
            <v>39252</v>
          </cell>
        </row>
        <row r="275">
          <cell r="B275" t="str">
            <v>Banca examinadora de dissertação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800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800</v>
          </cell>
        </row>
      </sheetData>
      <sheetData sheetId="15">
        <row r="5">
          <cell r="L5">
            <v>800</v>
          </cell>
        </row>
        <row r="6">
          <cell r="L6">
            <v>720</v>
          </cell>
        </row>
        <row r="8">
          <cell r="L8">
            <v>800</v>
          </cell>
        </row>
        <row r="13">
          <cell r="C13" t="str">
            <v>Izabel Maria Barbosa de Albuquerque</v>
          </cell>
          <cell r="J13" t="str">
            <v>0334048-0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>
            <v>29290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Universidade Federal de Campina Grande </v>
          </cell>
          <cell r="F36" t="str">
            <v>Grupo de estudos</v>
          </cell>
          <cell r="K36">
            <v>38762</v>
          </cell>
        </row>
        <row r="38">
          <cell r="A38" t="str">
            <v>Grupo de estudos sobre o ensino de fração para alunos do Ensino Fundamental</v>
          </cell>
        </row>
        <row r="51">
          <cell r="L51">
            <v>70</v>
          </cell>
        </row>
        <row r="57">
          <cell r="A57" t="str">
            <v>Tópicos de História da Matemática </v>
          </cell>
          <cell r="E57">
            <v>4</v>
          </cell>
          <cell r="F57">
            <v>60</v>
          </cell>
          <cell r="I57">
            <v>9</v>
          </cell>
          <cell r="J57">
            <v>5</v>
          </cell>
          <cell r="K57">
            <v>3</v>
          </cell>
          <cell r="L57">
            <v>1</v>
          </cell>
        </row>
        <row r="58">
          <cell r="A58" t="str">
            <v>Prática para o Ensino de Matemática II</v>
          </cell>
          <cell r="E58">
            <v>4</v>
          </cell>
          <cell r="F58">
            <v>90</v>
          </cell>
          <cell r="I58">
            <v>19</v>
          </cell>
          <cell r="J58">
            <v>16</v>
          </cell>
          <cell r="K58">
            <v>3</v>
          </cell>
          <cell r="L58">
            <v>0</v>
          </cell>
        </row>
        <row r="62">
          <cell r="E62">
            <v>8</v>
          </cell>
          <cell r="F62">
            <v>150</v>
          </cell>
          <cell r="G62">
            <v>150</v>
          </cell>
          <cell r="I62">
            <v>28</v>
          </cell>
          <cell r="J62">
            <v>21</v>
          </cell>
          <cell r="K62">
            <v>6</v>
          </cell>
          <cell r="L62">
            <v>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85">
          <cell r="A85" t="str">
            <v>Maria de Sousa Leite Filha </v>
          </cell>
        </row>
        <row r="87">
          <cell r="A87" t="str">
            <v>Laboratório no Ensino de Matemática </v>
          </cell>
          <cell r="L87" t="str">
            <v>Em andamento</v>
          </cell>
        </row>
        <row r="89">
          <cell r="A89" t="str">
            <v>PROLICEN</v>
          </cell>
          <cell r="G89">
            <v>39230</v>
          </cell>
          <cell r="H89">
            <v>39547</v>
          </cell>
        </row>
        <row r="92">
          <cell r="A92" t="str">
            <v>Maura Regina do Nascimento</v>
          </cell>
        </row>
        <row r="94">
          <cell r="A94" t="str">
            <v>O ensino de frações nas séries iniciais</v>
          </cell>
          <cell r="L94" t="str">
            <v>Em andamento</v>
          </cell>
        </row>
        <row r="96">
          <cell r="A96" t="str">
            <v>Extensão-PROBEX</v>
          </cell>
          <cell r="G96">
            <v>39189</v>
          </cell>
          <cell r="H96">
            <v>39430</v>
          </cell>
        </row>
        <row r="104">
          <cell r="L104">
            <v>96</v>
          </cell>
        </row>
        <row r="136">
          <cell r="L136">
            <v>0</v>
          </cell>
        </row>
        <row r="140">
          <cell r="A140" t="str">
            <v>Projeto Resolução de Problemas em Matemática </v>
          </cell>
          <cell r="K140" t="str">
            <v>Concluído</v>
          </cell>
        </row>
        <row r="142">
          <cell r="A142" t="str">
            <v>Educação Matemática </v>
          </cell>
          <cell r="H142" t="str">
            <v>Coordenador</v>
          </cell>
          <cell r="J142">
            <v>38930</v>
          </cell>
          <cell r="K142">
            <v>39295</v>
          </cell>
        </row>
        <row r="166">
          <cell r="L166">
            <v>0</v>
          </cell>
        </row>
        <row r="171">
          <cell r="A171" t="str">
            <v>O ensino de frações nas séries iniciais </v>
          </cell>
          <cell r="K171" t="str">
            <v>Em andamento</v>
          </cell>
        </row>
        <row r="175">
          <cell r="E175" t="str">
            <v>Alunos da Esc. Normal Est. Pe. Emidio Correia Viana </v>
          </cell>
          <cell r="I175" t="str">
            <v>Esc. Normal Estadual</v>
          </cell>
          <cell r="K175">
            <v>20</v>
          </cell>
        </row>
        <row r="196">
          <cell r="L196">
            <v>50</v>
          </cell>
        </row>
        <row r="267">
          <cell r="L267">
            <v>0</v>
          </cell>
        </row>
        <row r="271">
          <cell r="A271" t="str">
            <v>Banca de Concurso Público da UAE/CH/UFCG</v>
          </cell>
          <cell r="H271" t="str">
            <v>UFCG</v>
          </cell>
        </row>
        <row r="272">
          <cell r="B272" t="str">
            <v>Banca examinadora de concurso público para professor temporário</v>
          </cell>
        </row>
        <row r="291">
          <cell r="L291">
            <v>6</v>
          </cell>
        </row>
        <row r="298">
          <cell r="L298">
            <v>0</v>
          </cell>
        </row>
        <row r="302">
          <cell r="A302" t="str">
            <v>Coordenadora do Laboratório de Pesquisa em Ensino de Matemática </v>
          </cell>
          <cell r="H302" t="str">
            <v>Port./DME/ 04/2005</v>
          </cell>
          <cell r="J302">
            <v>38562</v>
          </cell>
          <cell r="K302">
            <v>39292</v>
          </cell>
        </row>
        <row r="306">
          <cell r="A306" t="str">
            <v>Comissão de Avaliação de Estágio Probatório (Profa. Patricia)</v>
          </cell>
          <cell r="H306" t="str">
            <v>Port./UAME/02/2006</v>
          </cell>
          <cell r="J306">
            <v>38814</v>
          </cell>
        </row>
        <row r="320">
          <cell r="L320">
            <v>274</v>
          </cell>
        </row>
        <row r="324">
          <cell r="A324" t="str">
            <v>Graduação em Economia</v>
          </cell>
          <cell r="H324" t="str">
            <v>Port./UAME/013/2007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Administração</v>
          </cell>
          <cell r="H328" t="str">
            <v>Port./UAME/019/2007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4</v>
          </cell>
        </row>
        <row r="353">
          <cell r="L353">
            <v>0</v>
          </cell>
        </row>
        <row r="365">
          <cell r="A365" t="str">
            <v>Curso de Formação de Professores das Escolas Públicas Estaduais do Estado (PB)</v>
          </cell>
          <cell r="I365" t="str">
            <v>Secretaria do Ensino Médio - PB</v>
          </cell>
          <cell r="L365" t="str">
            <v>13,14/08/07</v>
          </cell>
        </row>
        <row r="366">
          <cell r="A366" t="str">
            <v>Curso de Formação de Professores das Escolas Públicas Estaduais do Estado (PB)</v>
          </cell>
          <cell r="I366" t="str">
            <v>Secretaria do Ensino Médio - PB</v>
          </cell>
          <cell r="L366" t="str">
            <v>28,30/08/07</v>
          </cell>
        </row>
        <row r="406">
          <cell r="A406">
            <v>0</v>
          </cell>
          <cell r="B406">
            <v>0</v>
          </cell>
          <cell r="C406">
            <v>70</v>
          </cell>
          <cell r="D406">
            <v>150</v>
          </cell>
          <cell r="E406">
            <v>0</v>
          </cell>
          <cell r="F406">
            <v>150</v>
          </cell>
          <cell r="G406">
            <v>96</v>
          </cell>
          <cell r="H406">
            <v>0</v>
          </cell>
          <cell r="I406">
            <v>0</v>
          </cell>
          <cell r="J406">
            <v>50</v>
          </cell>
          <cell r="K406">
            <v>0</v>
          </cell>
          <cell r="L406">
            <v>6</v>
          </cell>
        </row>
        <row r="409">
          <cell r="A409">
            <v>0</v>
          </cell>
          <cell r="B409">
            <v>274</v>
          </cell>
          <cell r="C409">
            <v>4</v>
          </cell>
          <cell r="D409">
            <v>0</v>
          </cell>
          <cell r="E409">
            <v>800</v>
          </cell>
        </row>
      </sheetData>
      <sheetData sheetId="16">
        <row r="5">
          <cell r="L5">
            <v>800</v>
          </cell>
        </row>
        <row r="6">
          <cell r="L6">
            <v>720</v>
          </cell>
        </row>
        <row r="8">
          <cell r="L8">
            <v>800</v>
          </cell>
        </row>
        <row r="13">
          <cell r="C13" t="str">
            <v>Jaime Alves Barbosa Sobrinho</v>
          </cell>
          <cell r="J13" t="str">
            <v>0337185-7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32782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 06</v>
          </cell>
          <cell r="E57">
            <v>6</v>
          </cell>
          <cell r="F57">
            <v>90</v>
          </cell>
          <cell r="I57">
            <v>61</v>
          </cell>
          <cell r="J57">
            <v>38</v>
          </cell>
          <cell r="K57">
            <v>11</v>
          </cell>
          <cell r="L57">
            <v>12</v>
          </cell>
        </row>
        <row r="62">
          <cell r="E62">
            <v>6</v>
          </cell>
          <cell r="F62">
            <v>90</v>
          </cell>
          <cell r="G62">
            <v>100</v>
          </cell>
          <cell r="I62">
            <v>61</v>
          </cell>
          <cell r="J62">
            <v>38</v>
          </cell>
          <cell r="K62">
            <v>11</v>
          </cell>
          <cell r="L62">
            <v>12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Barbosa Sobrinho, J.A.; Pellegrino, D.M.; Botelho, G.M.A.; Diniz, D. ;  Spaces of absolutely summing polynomials, Mathematica Scandinavica,  v. 101, p. 211-237, 2007.</v>
          </cell>
        </row>
        <row r="201">
          <cell r="B201" t="str">
            <v>Artigo técnico ou científico publicado em periódico indexado internacionalmente</v>
          </cell>
        </row>
        <row r="267">
          <cell r="L267">
            <v>0</v>
          </cell>
        </row>
        <row r="271">
          <cell r="A271" t="str">
            <v>Concurso Público para Professor Efetivo da UEPB</v>
          </cell>
          <cell r="H271" t="str">
            <v>Campina Grande</v>
          </cell>
          <cell r="K271">
            <v>39293</v>
          </cell>
        </row>
        <row r="272">
          <cell r="B272" t="str">
            <v>Banca examinadora de concurso público para professor do ensino superior</v>
          </cell>
        </row>
        <row r="274">
          <cell r="A274" t="str">
            <v>Concurso Público para Professor Efetivo da UEPB</v>
          </cell>
          <cell r="H274" t="str">
            <v>Campina Grande</v>
          </cell>
          <cell r="K274">
            <v>39270</v>
          </cell>
        </row>
        <row r="275">
          <cell r="B275" t="str">
            <v>Banca examinadora de concurso público para professor do ensino superior</v>
          </cell>
        </row>
        <row r="291">
          <cell r="L291">
            <v>20</v>
          </cell>
        </row>
        <row r="295">
          <cell r="A295" t="str">
            <v>Coordenador Administrativo da UAME/CCT/UFCG</v>
          </cell>
          <cell r="H295" t="str">
            <v>Port./R/SRH/265/2006</v>
          </cell>
          <cell r="J295">
            <v>38789</v>
          </cell>
          <cell r="K295">
            <v>39519</v>
          </cell>
        </row>
        <row r="298">
          <cell r="L298">
            <v>500</v>
          </cell>
        </row>
        <row r="320">
          <cell r="L320">
            <v>0</v>
          </cell>
        </row>
        <row r="324">
          <cell r="A324" t="str">
            <v>Representante do CCT na Câmara de Gestão Administrativa-Financeira</v>
          </cell>
          <cell r="J324">
            <v>38838</v>
          </cell>
        </row>
        <row r="325">
          <cell r="B325" t="str">
            <v>Participação em conselhos superiores como membro titular, exceto membro nato</v>
          </cell>
        </row>
        <row r="328">
          <cell r="A328" t="str">
            <v>Representante da Câmara de Gestão no CONSUNI</v>
          </cell>
          <cell r="J328">
            <v>38838</v>
          </cell>
        </row>
        <row r="329">
          <cell r="B329" t="str">
            <v>Participação em conselhos superiores como membro titular, exceto membro nato</v>
          </cell>
        </row>
        <row r="342">
          <cell r="L342">
            <v>90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90</v>
          </cell>
          <cell r="E406">
            <v>0</v>
          </cell>
          <cell r="F406">
            <v>100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20</v>
          </cell>
        </row>
        <row r="409">
          <cell r="A409">
            <v>500</v>
          </cell>
          <cell r="B409">
            <v>0</v>
          </cell>
          <cell r="C409">
            <v>90</v>
          </cell>
          <cell r="D409">
            <v>0</v>
          </cell>
          <cell r="E409">
            <v>800</v>
          </cell>
        </row>
      </sheetData>
      <sheetData sheetId="17">
        <row r="5">
          <cell r="L5">
            <v>800</v>
          </cell>
        </row>
        <row r="6">
          <cell r="L6">
            <v>720</v>
          </cell>
        </row>
        <row r="8">
          <cell r="L8">
            <v>738</v>
          </cell>
        </row>
        <row r="13">
          <cell r="C13" t="str">
            <v>Jesualdo Gomes das Chagas</v>
          </cell>
          <cell r="J13" t="str">
            <v>2521330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38904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  <cell r="K36" t="str">
            <v>28/05/07</v>
          </cell>
        </row>
        <row r="38">
          <cell r="A38" t="str">
            <v>Preparação para o doutorado</v>
          </cell>
        </row>
        <row r="51">
          <cell r="L51">
            <v>36</v>
          </cell>
        </row>
        <row r="57">
          <cell r="A57" t="str">
            <v>Álgebra Vetorial e Geometria Analítica - T01</v>
          </cell>
          <cell r="E57">
            <v>1.3</v>
          </cell>
          <cell r="F57">
            <v>20</v>
          </cell>
        </row>
        <row r="58">
          <cell r="A58" t="str">
            <v>Álgebra Vetorial e Geometria Analítica – T09</v>
          </cell>
          <cell r="E58">
            <v>1.3</v>
          </cell>
          <cell r="F58">
            <v>20</v>
          </cell>
        </row>
        <row r="59">
          <cell r="A59" t="str">
            <v>Cálculo Diferencial e Integral I – T01</v>
          </cell>
          <cell r="E59">
            <v>1.3</v>
          </cell>
          <cell r="F59">
            <v>20</v>
          </cell>
        </row>
        <row r="60">
          <cell r="A60" t="str">
            <v>Probabilidade e Estatística (Comp.+Eletr) – T 01</v>
          </cell>
          <cell r="E60">
            <v>3.1</v>
          </cell>
          <cell r="F60">
            <v>46</v>
          </cell>
          <cell r="I60">
            <v>56</v>
          </cell>
          <cell r="J60">
            <v>31</v>
          </cell>
          <cell r="K60">
            <v>17</v>
          </cell>
          <cell r="L60">
            <v>8</v>
          </cell>
        </row>
        <row r="61">
          <cell r="A61" t="str">
            <v>Probabilidade e Estatística (Comp.+Eletr) – T02</v>
          </cell>
          <cell r="E61">
            <v>3.1</v>
          </cell>
          <cell r="F61">
            <v>46</v>
          </cell>
          <cell r="I61">
            <v>57</v>
          </cell>
          <cell r="J61">
            <v>30</v>
          </cell>
          <cell r="K61">
            <v>22</v>
          </cell>
          <cell r="L61">
            <v>5</v>
          </cell>
        </row>
        <row r="62">
          <cell r="E62">
            <v>10.1</v>
          </cell>
          <cell r="F62">
            <v>152</v>
          </cell>
          <cell r="G62">
            <v>390</v>
          </cell>
          <cell r="I62">
            <v>113</v>
          </cell>
          <cell r="J62">
            <v>61</v>
          </cell>
          <cell r="K62">
            <v>39</v>
          </cell>
          <cell r="L62">
            <v>13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Bruno Formiga Guimarães</v>
          </cell>
        </row>
        <row r="80">
          <cell r="A80" t="str">
            <v>Geometria diferencial de curvas e superfícies (C/ Prof. Marco Aurélio)</v>
          </cell>
          <cell r="J80" t="str">
            <v>CNPq</v>
          </cell>
          <cell r="L80" t="str">
            <v>Concluído</v>
          </cell>
        </row>
        <row r="82">
          <cell r="A82" t="str">
            <v>PIBIC</v>
          </cell>
          <cell r="G82">
            <v>39114</v>
          </cell>
          <cell r="H82">
            <v>39294</v>
          </cell>
        </row>
        <row r="85">
          <cell r="A85" t="str">
            <v>Elaine Cristina Cavalcante Pinto</v>
          </cell>
        </row>
        <row r="87">
          <cell r="A87" t="str">
            <v>Contextualizando a Matemática</v>
          </cell>
          <cell r="L87" t="str">
            <v>Em andamento</v>
          </cell>
        </row>
        <row r="89">
          <cell r="A89" t="str">
            <v>PROLICEM</v>
          </cell>
          <cell r="G89">
            <v>39234</v>
          </cell>
          <cell r="H89">
            <v>39541</v>
          </cell>
        </row>
        <row r="92">
          <cell r="A92" t="str">
            <v>Gustavo Brenno Sousa Souto</v>
          </cell>
        </row>
        <row r="94">
          <cell r="A94" t="str">
            <v>Monitoria – Álgebra Vetorial</v>
          </cell>
          <cell r="L94" t="str">
            <v>Concluído</v>
          </cell>
        </row>
        <row r="96">
          <cell r="A96" t="str">
            <v>Monitoria</v>
          </cell>
          <cell r="G96" t="str">
            <v>31/05/07</v>
          </cell>
          <cell r="H96">
            <v>39120</v>
          </cell>
        </row>
        <row r="99">
          <cell r="A99" t="str">
            <v>Hélio Alves Clementino</v>
          </cell>
        </row>
        <row r="101">
          <cell r="A101" t="str">
            <v>Monitoria – Álgebra Vetorial</v>
          </cell>
          <cell r="L101" t="str">
            <v>Concluído</v>
          </cell>
        </row>
        <row r="103">
          <cell r="A103" t="str">
            <v>Monitoria</v>
          </cell>
          <cell r="G103" t="str">
            <v>31/05/07</v>
          </cell>
          <cell r="H103">
            <v>39120</v>
          </cell>
        </row>
        <row r="104">
          <cell r="L104">
            <v>96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Membro da equipe executora do PROLICEM</v>
          </cell>
        </row>
        <row r="248">
          <cell r="B248" t="str">
            <v>Participação em equipe executora e projetos de monitoria, PROLICEN, PROIN ou PET no âmbito do Departamento ou Curso</v>
          </cell>
        </row>
        <row r="267">
          <cell r="L267">
            <v>20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Parecer em processos de correção de provas</v>
          </cell>
        </row>
        <row r="347">
          <cell r="A347" t="str">
            <v>Participação de reuniões departamentais e de equipes de disciplinas</v>
          </cell>
        </row>
        <row r="348">
          <cell r="A348" t="str">
            <v>Elaboração e correção da prova de monitoria de Álgebra Vetorial</v>
          </cell>
        </row>
        <row r="353">
          <cell r="L353">
            <v>44</v>
          </cell>
        </row>
        <row r="406">
          <cell r="A406">
            <v>0</v>
          </cell>
          <cell r="B406">
            <v>0</v>
          </cell>
          <cell r="C406">
            <v>36</v>
          </cell>
          <cell r="D406">
            <v>152</v>
          </cell>
          <cell r="E406">
            <v>0</v>
          </cell>
          <cell r="F406">
            <v>390</v>
          </cell>
          <cell r="G406">
            <v>96</v>
          </cell>
          <cell r="H406">
            <v>0</v>
          </cell>
          <cell r="I406">
            <v>0</v>
          </cell>
          <cell r="J406">
            <v>0</v>
          </cell>
          <cell r="K406">
            <v>20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44</v>
          </cell>
          <cell r="E409">
            <v>738</v>
          </cell>
        </row>
      </sheetData>
      <sheetData sheetId="18">
        <row r="5">
          <cell r="L5">
            <v>800</v>
          </cell>
        </row>
        <row r="6">
          <cell r="L6">
            <v>720</v>
          </cell>
        </row>
        <row r="8">
          <cell r="L8">
            <v>800</v>
          </cell>
        </row>
        <row r="13">
          <cell r="C13" t="str">
            <v>José de Arimatéia Fernandes</v>
          </cell>
          <cell r="J13" t="str">
            <v>1030217-2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34100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Seminário Interno</v>
          </cell>
          <cell r="K36">
            <v>38901</v>
          </cell>
        </row>
        <row r="38">
          <cell r="A38" t="str">
            <v>Teoria dos Pontos Críticos</v>
          </cell>
        </row>
        <row r="51">
          <cell r="L51">
            <v>30</v>
          </cell>
        </row>
        <row r="57">
          <cell r="A57" t="str">
            <v>Análise I - T02</v>
          </cell>
          <cell r="E57">
            <v>4</v>
          </cell>
          <cell r="F57">
            <v>60</v>
          </cell>
          <cell r="I57">
            <v>31</v>
          </cell>
          <cell r="J57">
            <v>30</v>
          </cell>
          <cell r="K57">
            <v>1</v>
          </cell>
          <cell r="L57">
            <v>0</v>
          </cell>
        </row>
        <row r="58">
          <cell r="A58" t="str">
            <v>Funções de uma Variável Complexa - T 02</v>
          </cell>
          <cell r="E58">
            <v>4</v>
          </cell>
          <cell r="F58">
            <v>60</v>
          </cell>
          <cell r="I58">
            <v>32</v>
          </cell>
          <cell r="J58">
            <v>28</v>
          </cell>
          <cell r="K58">
            <v>4</v>
          </cell>
          <cell r="L58">
            <v>0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63</v>
          </cell>
          <cell r="J62">
            <v>58</v>
          </cell>
          <cell r="K62">
            <v>5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Luciano Martins Barros</v>
          </cell>
        </row>
        <row r="80">
          <cell r="A80" t="str">
            <v>Propagação de Ondas de Águas Rasas em Meio Heterogêneo água e óleo</v>
          </cell>
          <cell r="J80" t="str">
            <v>ANP</v>
          </cell>
          <cell r="L80" t="str">
            <v>Concluído</v>
          </cell>
        </row>
        <row r="82">
          <cell r="A82" t="str">
            <v>Programa de Recursos Humanos da ANP-PRH25</v>
          </cell>
          <cell r="G82">
            <v>38453</v>
          </cell>
          <cell r="H82">
            <v>39244</v>
          </cell>
        </row>
        <row r="85">
          <cell r="A85" t="str">
            <v>José Marcos da Silva</v>
          </cell>
        </row>
        <row r="87">
          <cell r="A87" t="str">
            <v>Equações Diferenciais: Métodos Numéricos e Aplicações</v>
          </cell>
          <cell r="L87" t="str">
            <v>Em andamento</v>
          </cell>
        </row>
        <row r="89">
          <cell r="A89" t="str">
            <v>PIBIC</v>
          </cell>
          <cell r="G89">
            <v>38899</v>
          </cell>
          <cell r="H89">
            <v>39629</v>
          </cell>
        </row>
        <row r="92">
          <cell r="A92" t="str">
            <v>Anderson Gleryston Silva Sousa</v>
          </cell>
        </row>
        <row r="94">
          <cell r="A94" t="str">
            <v>Olimpíada Campinense de Matemática</v>
          </cell>
          <cell r="L94" t="str">
            <v>Em andamento</v>
          </cell>
        </row>
        <row r="96">
          <cell r="A96" t="str">
            <v>Extensão-PROBEX</v>
          </cell>
          <cell r="G96">
            <v>39173</v>
          </cell>
          <cell r="H96">
            <v>39438</v>
          </cell>
        </row>
        <row r="104">
          <cell r="L104">
            <v>108</v>
          </cell>
        </row>
        <row r="110">
          <cell r="A110" t="str">
            <v>Leopoldo Maurício Tavares</v>
          </cell>
        </row>
        <row r="112">
          <cell r="A112" t="str">
            <v>Teoria dos Pontos Críticos e Sistemas Hamiltonianos</v>
          </cell>
          <cell r="J112" t="str">
            <v>CNPq</v>
          </cell>
        </row>
        <row r="114">
          <cell r="G114">
            <v>38930</v>
          </cell>
          <cell r="H114">
            <v>39381</v>
          </cell>
        </row>
        <row r="136">
          <cell r="L136">
            <v>60</v>
          </cell>
        </row>
        <row r="140">
          <cell r="A140" t="str">
            <v>Equações Diferenciais Parciais Elípticas</v>
          </cell>
          <cell r="K140" t="str">
            <v>Em andamento</v>
          </cell>
        </row>
        <row r="142">
          <cell r="A142" t="str">
            <v>Métodos Variacionais</v>
          </cell>
          <cell r="H142" t="str">
            <v>Participante</v>
          </cell>
          <cell r="J142">
            <v>38749</v>
          </cell>
        </row>
        <row r="147">
          <cell r="A147" t="str">
            <v>Equações Dif.  Aplicadas e Álgebra com Identidades Polinomiais (Casadinho, Proc.620025/2006-9)</v>
          </cell>
          <cell r="I147" t="str">
            <v>CNPq</v>
          </cell>
          <cell r="K147" t="str">
            <v>Em andamento</v>
          </cell>
        </row>
        <row r="149">
          <cell r="A149" t="str">
            <v>Matemática</v>
          </cell>
          <cell r="H149" t="str">
            <v>Participante</v>
          </cell>
          <cell r="J149">
            <v>39144</v>
          </cell>
          <cell r="K149">
            <v>39874</v>
          </cell>
        </row>
        <row r="154">
          <cell r="A154" t="str">
            <v>Projeto Universal CNPq (Coord. Prof. Daniel)</v>
          </cell>
          <cell r="I154" t="str">
            <v>CNPq</v>
          </cell>
          <cell r="K154" t="str">
            <v>Em andamento</v>
          </cell>
        </row>
        <row r="156">
          <cell r="A156" t="str">
            <v>Análise/EDP</v>
          </cell>
          <cell r="H156" t="str">
            <v>Participante</v>
          </cell>
          <cell r="J156">
            <v>39114</v>
          </cell>
          <cell r="K156">
            <v>39844</v>
          </cell>
        </row>
        <row r="166">
          <cell r="L166">
            <v>60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 Ext. 0040001</v>
          </cell>
          <cell r="H173" t="str">
            <v>Coordenador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80">
          <cell r="A180" t="str">
            <v>Olimpíada Brasileira de Matemática das Escolas Públicas</v>
          </cell>
          <cell r="I180" t="str">
            <v>Permanente</v>
          </cell>
          <cell r="K180" t="str">
            <v>Em andamento</v>
          </cell>
        </row>
        <row r="182">
          <cell r="A182" t="str">
            <v>Ensino</v>
          </cell>
          <cell r="H182" t="str">
            <v>Coordenador</v>
          </cell>
        </row>
        <row r="184">
          <cell r="E184" t="str">
            <v>Alunos e profs. da rede pública de ensino fundamental e médio da Paraíba</v>
          </cell>
          <cell r="I184" t="str">
            <v>UFCG</v>
          </cell>
          <cell r="K184">
            <v>320000</v>
          </cell>
        </row>
        <row r="196">
          <cell r="L196">
            <v>180</v>
          </cell>
        </row>
        <row r="247">
          <cell r="A247" t="str">
            <v>4a. Semana de Matemática </v>
          </cell>
          <cell r="J247">
            <v>39227</v>
          </cell>
          <cell r="K247">
            <v>39387</v>
          </cell>
        </row>
        <row r="248">
          <cell r="B248" t="str">
            <v>Membro de comissão de evento técnico-científico ou artístico-cultural local</v>
          </cell>
        </row>
        <row r="250">
          <cell r="A250" t="str">
            <v>IV Encontro de Extensão da UFCG</v>
          </cell>
          <cell r="J250">
            <v>39326</v>
          </cell>
          <cell r="K250">
            <v>39381</v>
          </cell>
        </row>
        <row r="251">
          <cell r="B251" t="str">
            <v>Membro de comissão de evento técnico-científico ou artístico-cultural local</v>
          </cell>
        </row>
        <row r="267">
          <cell r="L267">
            <v>20</v>
          </cell>
        </row>
        <row r="271">
          <cell r="A271" t="str">
            <v>Defesa de Dissertação de Mestrado</v>
          </cell>
          <cell r="H271" t="str">
            <v>Universidade de Brasília</v>
          </cell>
          <cell r="K271">
            <v>39289</v>
          </cell>
        </row>
        <row r="272">
          <cell r="B272" t="str">
            <v>Banca examinadora de dissertação</v>
          </cell>
        </row>
        <row r="274">
          <cell r="A274" t="str">
            <v>Concurso Público para Docentes da UEPB</v>
          </cell>
          <cell r="H274" t="str">
            <v>UEPB</v>
          </cell>
          <cell r="K274" t="str">
            <v>01,08/07/07</v>
          </cell>
        </row>
        <row r="275">
          <cell r="B275" t="str">
            <v>Banca examinadora de concurso público para professor do ensino superior</v>
          </cell>
        </row>
        <row r="291">
          <cell r="L291">
            <v>22</v>
          </cell>
        </row>
        <row r="295">
          <cell r="A295" t="str">
            <v>Coordenador de Pesquisa e Extensão da UAME/CCT/UFCG</v>
          </cell>
          <cell r="H295" t="str">
            <v>Port. R/SRH/270/2006</v>
          </cell>
          <cell r="J295">
            <v>38789</v>
          </cell>
          <cell r="K295">
            <v>39519</v>
          </cell>
        </row>
        <row r="298">
          <cell r="L298">
            <v>40</v>
          </cell>
        </row>
        <row r="302">
          <cell r="A302" t="str">
            <v>Comissão de Avaliação de Estágio Probatório do Prof. Jesualdo</v>
          </cell>
          <cell r="H302" t="str">
            <v>Port./UAME/008/06</v>
          </cell>
          <cell r="J302">
            <v>38947</v>
          </cell>
          <cell r="K302">
            <v>40042</v>
          </cell>
        </row>
        <row r="306">
          <cell r="A306" t="str">
            <v>Comissão de Avaliação de Estágio Probatório da Profa Bianca Caretta</v>
          </cell>
          <cell r="H306" t="str">
            <v>Port./UAME/007/06</v>
          </cell>
          <cell r="J306">
            <v>38947</v>
          </cell>
          <cell r="K306">
            <v>40042</v>
          </cell>
        </row>
        <row r="320">
          <cell r="L320">
            <v>20</v>
          </cell>
        </row>
        <row r="324">
          <cell r="A324" t="str">
            <v>Pós-Graduação em Meteorologia</v>
          </cell>
          <cell r="H324" t="str">
            <v>Port./UAME/011/2007</v>
          </cell>
          <cell r="J324">
            <v>39198</v>
          </cell>
        </row>
        <row r="325">
          <cell r="B325" t="str">
            <v>Participação em conselhos superiores como membro titular, exceto membro nato</v>
          </cell>
        </row>
        <row r="342">
          <cell r="L342">
            <v>20</v>
          </cell>
        </row>
        <row r="353">
          <cell r="L353">
            <v>0</v>
          </cell>
        </row>
        <row r="365">
          <cell r="A365" t="str">
            <v>Uma Aplicação do Teorema da Função Implícita</v>
          </cell>
          <cell r="I365" t="str">
            <v>UnB</v>
          </cell>
          <cell r="L365">
            <v>39290</v>
          </cell>
        </row>
        <row r="389">
          <cell r="A389" t="str">
            <v>Depto de Matematca / UnB</v>
          </cell>
          <cell r="H389" t="str">
            <v>UnB</v>
          </cell>
          <cell r="K389">
            <v>39289</v>
          </cell>
          <cell r="L389" t="str">
            <v>27/07/07</v>
          </cell>
        </row>
        <row r="390">
          <cell r="C390" t="str">
            <v>Participacao em Banca de defesa de mestrado e proferir palestra</v>
          </cell>
        </row>
        <row r="406">
          <cell r="A406">
            <v>0</v>
          </cell>
          <cell r="B406">
            <v>0</v>
          </cell>
          <cell r="C406">
            <v>30</v>
          </cell>
          <cell r="D406">
            <v>120</v>
          </cell>
          <cell r="E406">
            <v>0</v>
          </cell>
          <cell r="F406">
            <v>120</v>
          </cell>
          <cell r="G406">
            <v>108</v>
          </cell>
          <cell r="H406">
            <v>60</v>
          </cell>
          <cell r="I406">
            <v>60</v>
          </cell>
          <cell r="J406">
            <v>180</v>
          </cell>
          <cell r="K406">
            <v>20</v>
          </cell>
          <cell r="L406">
            <v>22</v>
          </cell>
        </row>
        <row r="409">
          <cell r="A409">
            <v>40</v>
          </cell>
          <cell r="B409">
            <v>20</v>
          </cell>
          <cell r="C409">
            <v>20</v>
          </cell>
          <cell r="D409">
            <v>0</v>
          </cell>
          <cell r="E409">
            <v>800</v>
          </cell>
        </row>
      </sheetData>
      <sheetData sheetId="19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Joseilson Raimundo de Lima</v>
          </cell>
          <cell r="J13" t="str">
            <v>1314918-9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37426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Federal do Ceará - UFC / Fortaleza-CE</v>
          </cell>
          <cell r="I19">
            <v>38412</v>
          </cell>
          <cell r="J19">
            <v>39506</v>
          </cell>
          <cell r="K19" t="str">
            <v>Port.R/SRH/522/2005</v>
          </cell>
        </row>
        <row r="21">
          <cell r="A21" t="str">
            <v>Doutorado em Matemática</v>
          </cell>
          <cell r="L21">
            <v>800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800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800</v>
          </cell>
        </row>
      </sheetData>
      <sheetData sheetId="20">
        <row r="5">
          <cell r="L5">
            <v>800</v>
          </cell>
        </row>
        <row r="6">
          <cell r="L6">
            <v>720</v>
          </cell>
        </row>
        <row r="8">
          <cell r="L8">
            <v>746</v>
          </cell>
        </row>
        <row r="13">
          <cell r="C13" t="str">
            <v>José Lindomberg Possiano Barreiro</v>
          </cell>
          <cell r="J13" t="str">
            <v>2318350-9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II</v>
          </cell>
          <cell r="D15">
            <v>38201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  <cell r="K36">
            <v>39230</v>
          </cell>
          <cell r="L36">
            <v>39369</v>
          </cell>
        </row>
        <row r="38">
          <cell r="A38" t="str">
            <v>Estudo da Linguagem de programação MuPAD</v>
          </cell>
        </row>
        <row r="51">
          <cell r="L51">
            <v>100</v>
          </cell>
        </row>
        <row r="57">
          <cell r="A57" t="str">
            <v>Cálculo Diferencial e Integral I - T 01</v>
          </cell>
          <cell r="E57">
            <v>6</v>
          </cell>
          <cell r="F57">
            <v>90</v>
          </cell>
          <cell r="I57">
            <v>60</v>
          </cell>
          <cell r="J57">
            <v>15</v>
          </cell>
          <cell r="K57">
            <v>19</v>
          </cell>
          <cell r="L57">
            <v>26</v>
          </cell>
        </row>
        <row r="58">
          <cell r="A58" t="str">
            <v>Cálculo Dif. e Integral III (Comp.+ Elét.) - T 01</v>
          </cell>
          <cell r="E58">
            <v>5</v>
          </cell>
          <cell r="F58">
            <v>75</v>
          </cell>
          <cell r="I58">
            <v>60</v>
          </cell>
          <cell r="J58">
            <v>38</v>
          </cell>
          <cell r="K58">
            <v>9</v>
          </cell>
          <cell r="L58">
            <v>13</v>
          </cell>
        </row>
        <row r="62">
          <cell r="E62">
            <v>11</v>
          </cell>
          <cell r="F62">
            <v>165</v>
          </cell>
          <cell r="G62">
            <v>330</v>
          </cell>
          <cell r="I62">
            <v>120</v>
          </cell>
          <cell r="J62">
            <v>53</v>
          </cell>
          <cell r="K62">
            <v>28</v>
          </cell>
          <cell r="L62">
            <v>39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Antonio Fabio Torres</v>
          </cell>
        </row>
        <row r="80">
          <cell r="A80" t="str">
            <v>Monitoria de Cálculo I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39237</v>
          </cell>
          <cell r="H82">
            <v>39357</v>
          </cell>
        </row>
        <row r="85">
          <cell r="A85" t="str">
            <v>Ana Paula Neves de Araújo</v>
          </cell>
        </row>
        <row r="87">
          <cell r="A87" t="str">
            <v>O uso do Computador no Ensino de Matemática</v>
          </cell>
          <cell r="L87" t="str">
            <v>Em andamento</v>
          </cell>
        </row>
        <row r="89">
          <cell r="A89" t="str">
            <v>PROLICEN</v>
          </cell>
        </row>
        <row r="104">
          <cell r="L104">
            <v>60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Curso de Aperfeiçoamento para professores de matemática do ensino médio</v>
          </cell>
          <cell r="I171" t="str">
            <v>Eventual</v>
          </cell>
          <cell r="K171" t="str">
            <v>Concluído</v>
          </cell>
        </row>
        <row r="173">
          <cell r="H173" t="str">
            <v>Professor</v>
          </cell>
        </row>
        <row r="196">
          <cell r="L196">
            <v>60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Desenho Industrial</v>
          </cell>
          <cell r="H324" t="str">
            <v>Port./012/2007/UAME/CCT/UFCG</v>
          </cell>
          <cell r="J324">
            <v>39191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0</v>
          </cell>
        </row>
        <row r="346">
          <cell r="A346" t="str">
            <v>Participação em conferencias na UAME</v>
          </cell>
        </row>
        <row r="347">
          <cell r="A347" t="str">
            <v>Processo: 23096.017675/07-430 (Dispensa de disciplina)</v>
          </cell>
          <cell r="J347">
            <v>39351</v>
          </cell>
          <cell r="K347">
            <v>39351</v>
          </cell>
        </row>
        <row r="348">
          <cell r="A348" t="str">
            <v>Processo: 23096.015873/07-10 (Dispensa de disciplina)</v>
          </cell>
          <cell r="J348">
            <v>39351</v>
          </cell>
          <cell r="K348">
            <v>39351</v>
          </cell>
        </row>
        <row r="349">
          <cell r="A349" t="str">
            <v>Processo:23096.018377/07-76 (Dispensa de disciplina)</v>
          </cell>
          <cell r="J349">
            <v>39351</v>
          </cell>
          <cell r="K349">
            <v>39351</v>
          </cell>
        </row>
        <row r="350">
          <cell r="A350" t="str">
            <v>Processo: 23096.019121/07-54  (Dispensa de disciplina)</v>
          </cell>
          <cell r="J350">
            <v>39343</v>
          </cell>
          <cell r="K350">
            <v>39343</v>
          </cell>
        </row>
        <row r="351">
          <cell r="A351" t="str">
            <v>Processo: 23096.020676/07-32 (Revisão de provas)</v>
          </cell>
          <cell r="J351">
            <v>39358</v>
          </cell>
          <cell r="K351">
            <v>39358</v>
          </cell>
        </row>
        <row r="352">
          <cell r="A352" t="str">
            <v>Processo: 23096.020677/07-00 (Revisão de provas)</v>
          </cell>
          <cell r="J352">
            <v>39358</v>
          </cell>
          <cell r="K352">
            <v>39358</v>
          </cell>
        </row>
        <row r="353">
          <cell r="L353">
            <v>31</v>
          </cell>
        </row>
        <row r="406">
          <cell r="A406">
            <v>0</v>
          </cell>
          <cell r="B406">
            <v>0</v>
          </cell>
          <cell r="C406">
            <v>100</v>
          </cell>
          <cell r="D406">
            <v>165</v>
          </cell>
          <cell r="E406">
            <v>0</v>
          </cell>
          <cell r="F406">
            <v>330</v>
          </cell>
          <cell r="G406">
            <v>60</v>
          </cell>
          <cell r="H406">
            <v>0</v>
          </cell>
          <cell r="I406">
            <v>0</v>
          </cell>
          <cell r="J406">
            <v>60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31</v>
          </cell>
          <cell r="E409">
            <v>746</v>
          </cell>
        </row>
      </sheetData>
      <sheetData sheetId="21">
        <row r="5">
          <cell r="L5">
            <v>800</v>
          </cell>
        </row>
        <row r="6">
          <cell r="L6">
            <v>720</v>
          </cell>
        </row>
        <row r="8">
          <cell r="L8">
            <v>726</v>
          </cell>
        </row>
        <row r="13">
          <cell r="C13" t="str">
            <v>José Luiz Neto</v>
          </cell>
          <cell r="J13" t="str">
            <v>0332568-5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28858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Prárica Para o Ensino de Matemática I - T 01</v>
          </cell>
          <cell r="E57">
            <v>6</v>
          </cell>
          <cell r="F57">
            <v>90</v>
          </cell>
          <cell r="I57">
            <v>8</v>
          </cell>
          <cell r="J57">
            <v>7</v>
          </cell>
          <cell r="K57">
            <v>1</v>
          </cell>
          <cell r="L57">
            <v>0</v>
          </cell>
        </row>
        <row r="58">
          <cell r="A58" t="str">
            <v>TEM (Complemento de Prática de Ensino) - T 01</v>
          </cell>
          <cell r="E58">
            <v>4</v>
          </cell>
          <cell r="F58">
            <v>60</v>
          </cell>
          <cell r="I58">
            <v>18</v>
          </cell>
          <cell r="J58">
            <v>16</v>
          </cell>
          <cell r="K58">
            <v>2</v>
          </cell>
          <cell r="L58">
            <v>0</v>
          </cell>
        </row>
        <row r="62">
          <cell r="E62">
            <v>10</v>
          </cell>
          <cell r="F62">
            <v>150</v>
          </cell>
          <cell r="G62">
            <v>300</v>
          </cell>
          <cell r="I62">
            <v>26</v>
          </cell>
          <cell r="J62">
            <v>23</v>
          </cell>
          <cell r="K62">
            <v>3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Maria Isabel Gomes Feitosa</v>
          </cell>
        </row>
        <row r="80">
          <cell r="A80" t="str">
            <v>Contextualizando a Matemática</v>
          </cell>
          <cell r="J80" t="str">
            <v>UFCG</v>
          </cell>
          <cell r="L80" t="str">
            <v>Em andamento</v>
          </cell>
        </row>
        <row r="82">
          <cell r="A82" t="str">
            <v>PROLICEN</v>
          </cell>
          <cell r="G82">
            <v>39234</v>
          </cell>
          <cell r="H82">
            <v>39541</v>
          </cell>
        </row>
        <row r="104">
          <cell r="L104">
            <v>36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Assessor de Graduação/CCT - PROGRAMAS: MONITORIA e PROLICEN</v>
          </cell>
          <cell r="H302" t="str">
            <v>Port./DCCT/003/2006</v>
          </cell>
          <cell r="J302">
            <v>38751</v>
          </cell>
        </row>
        <row r="306">
          <cell r="A306" t="str">
            <v>Pres. da Comissão de Avaliação de Estágio Probatório (Amanda, Henrique, Lindomberg)</v>
          </cell>
          <cell r="H306" t="str">
            <v>Port./DME/02/2004</v>
          </cell>
          <cell r="J306">
            <v>38260</v>
          </cell>
          <cell r="K306">
            <v>39354</v>
          </cell>
        </row>
        <row r="310">
          <cell r="A310" t="str">
            <v>Pres. da Comissão de Avaliação de Estágio Probatório (Profa. Patrícia)</v>
          </cell>
          <cell r="H310" t="str">
            <v>Port./UAME/02/2006</v>
          </cell>
          <cell r="J310">
            <v>38814</v>
          </cell>
          <cell r="K310">
            <v>39909</v>
          </cell>
        </row>
        <row r="314">
          <cell r="A314" t="str">
            <v>Coordenador do projeto contextualizando a matemática</v>
          </cell>
          <cell r="J314">
            <v>39234</v>
          </cell>
          <cell r="K314">
            <v>39541</v>
          </cell>
        </row>
        <row r="318">
          <cell r="A318" t="str">
            <v>Programa de modernização e valorização das engenharias (PROMOVE )</v>
          </cell>
          <cell r="J318">
            <v>39064</v>
          </cell>
        </row>
        <row r="320">
          <cell r="L320">
            <v>218</v>
          </cell>
        </row>
        <row r="324">
          <cell r="A324" t="str">
            <v>Graduação em Meteorologia</v>
          </cell>
          <cell r="H324" t="str">
            <v>Port./014/UAME/2007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Bacharelado em Física</v>
          </cell>
          <cell r="H328" t="str">
            <v>Port./015/UAME/2007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32">
          <cell r="A332" t="str">
            <v>Comissão de Organização do Evento de Recepção aos Feras do CCT/UFCG -Período 2007.2</v>
          </cell>
          <cell r="H332" t="str">
            <v>Port./DCCT/071/07</v>
          </cell>
          <cell r="J332">
            <v>39344</v>
          </cell>
        </row>
        <row r="342">
          <cell r="L342">
            <v>6</v>
          </cell>
        </row>
        <row r="346">
          <cell r="A346" t="str">
            <v>Participação no Evento de Recepção aos Alunos Novatos do Período 07.1</v>
          </cell>
          <cell r="J346">
            <v>39260</v>
          </cell>
          <cell r="K346">
            <v>39260</v>
          </cell>
        </row>
        <row r="347">
          <cell r="A347" t="str">
            <v>Palestra:Cálculo Diferencial e Integral I e Álgebra Vetorial - E v a s ã o / R e t e n ç ã o  (Alunos de Eng. Quimica)</v>
          </cell>
          <cell r="J347">
            <v>39275</v>
          </cell>
          <cell r="K347">
            <v>39275</v>
          </cell>
        </row>
        <row r="348">
          <cell r="A348" t="str">
            <v>Palestra: Cálculo Diferencial e Integral I e Álgebra Vetorial - E v a s ã o / R e t e n ç ã o  (Alunos de Eng. Elétrica)</v>
          </cell>
          <cell r="J348">
            <v>39281</v>
          </cell>
          <cell r="K348">
            <v>39281</v>
          </cell>
        </row>
        <row r="349">
          <cell r="A349" t="str">
            <v>Palestra: Cálculo Diferencial e Integral I e Álgebra Vetorial - E v a s ã o / R e t e n ç ã o  (Alunos de Eng. Elétrica)</v>
          </cell>
          <cell r="J349">
            <v>39287</v>
          </cell>
          <cell r="K349">
            <v>39287</v>
          </cell>
        </row>
        <row r="353">
          <cell r="L353">
            <v>16</v>
          </cell>
        </row>
        <row r="358">
          <cell r="A358" t="str">
            <v>Recepção aos Alunos Novatos do Período 2007.1</v>
          </cell>
          <cell r="I358">
            <v>39260</v>
          </cell>
          <cell r="J358">
            <v>39260</v>
          </cell>
          <cell r="K358" t="str">
            <v>UFCG</v>
          </cell>
          <cell r="L358" t="str">
            <v>Local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150</v>
          </cell>
          <cell r="E406">
            <v>0</v>
          </cell>
          <cell r="F406">
            <v>300</v>
          </cell>
          <cell r="G406">
            <v>36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218</v>
          </cell>
          <cell r="C409">
            <v>6</v>
          </cell>
          <cell r="D409">
            <v>16</v>
          </cell>
          <cell r="E409">
            <v>726</v>
          </cell>
        </row>
      </sheetData>
      <sheetData sheetId="22">
        <row r="5">
          <cell r="L5">
            <v>800</v>
          </cell>
        </row>
        <row r="6">
          <cell r="L6">
            <v>720</v>
          </cell>
        </row>
        <row r="8">
          <cell r="L8">
            <v>733</v>
          </cell>
        </row>
        <row r="13">
          <cell r="C13" t="str">
            <v>Luiz Mendes Albuquerque Neto</v>
          </cell>
          <cell r="J13" t="str">
            <v>0332695-9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28929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  <cell r="K36">
            <v>39251</v>
          </cell>
          <cell r="L36">
            <v>39347</v>
          </cell>
        </row>
        <row r="38">
          <cell r="A38" t="str">
            <v>Mean Curvature,The Laplacian and Soap Bubbles;Tópicos de Geometria Riemanniana</v>
          </cell>
        </row>
        <row r="51">
          <cell r="L51">
            <v>80</v>
          </cell>
        </row>
        <row r="57">
          <cell r="A57" t="str">
            <v>Álgebra Vetorial e Geometria Analítica - T 05</v>
          </cell>
          <cell r="E57">
            <v>4</v>
          </cell>
          <cell r="F57">
            <v>60</v>
          </cell>
          <cell r="I57">
            <v>60</v>
          </cell>
          <cell r="J57">
            <v>14</v>
          </cell>
          <cell r="K57">
            <v>9</v>
          </cell>
          <cell r="L57">
            <v>37</v>
          </cell>
        </row>
        <row r="58">
          <cell r="A58" t="str">
            <v>Álgebra Vetorial e Geometria Analítica - T 08</v>
          </cell>
          <cell r="E58">
            <v>4</v>
          </cell>
          <cell r="F58">
            <v>60</v>
          </cell>
          <cell r="I58">
            <v>59</v>
          </cell>
          <cell r="J58">
            <v>20</v>
          </cell>
          <cell r="K58">
            <v>19</v>
          </cell>
          <cell r="L58">
            <v>20</v>
          </cell>
        </row>
        <row r="59">
          <cell r="A59" t="str">
            <v>Cálculo Diferencial e Integral III (novo) - T 01</v>
          </cell>
          <cell r="E59">
            <v>1.5</v>
          </cell>
          <cell r="F59">
            <v>24</v>
          </cell>
          <cell r="I59">
            <v>11</v>
          </cell>
          <cell r="J59">
            <v>10</v>
          </cell>
          <cell r="K59">
            <v>1</v>
          </cell>
          <cell r="L59">
            <v>0</v>
          </cell>
        </row>
        <row r="62">
          <cell r="E62">
            <v>9.5</v>
          </cell>
          <cell r="F62">
            <v>144</v>
          </cell>
          <cell r="G62">
            <v>340</v>
          </cell>
          <cell r="I62">
            <v>130</v>
          </cell>
          <cell r="J62">
            <v>44</v>
          </cell>
          <cell r="K62">
            <v>29</v>
          </cell>
          <cell r="L62">
            <v>57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Gustavo Brenno Sousa Souto</v>
          </cell>
        </row>
        <row r="80">
          <cell r="A80" t="str">
            <v>Monitoria da disciplina Álgebra Vetorial e Geometria Analítica</v>
          </cell>
          <cell r="J80" t="str">
            <v>UFCG</v>
          </cell>
          <cell r="L80" t="str">
            <v>Em andamento</v>
          </cell>
        </row>
        <row r="82">
          <cell r="A82" t="str">
            <v>Monitoria</v>
          </cell>
          <cell r="G82">
            <v>39251</v>
          </cell>
          <cell r="H82">
            <v>39347</v>
          </cell>
        </row>
        <row r="85">
          <cell r="A85" t="str">
            <v>Hélio Alves Clementino</v>
          </cell>
        </row>
        <row r="87">
          <cell r="A87" t="str">
            <v>Monitoria da disciplina Álgebra Vetorial e Geometria Analítica</v>
          </cell>
          <cell r="L87" t="str">
            <v>Em andamento</v>
          </cell>
        </row>
        <row r="89">
          <cell r="A89" t="str">
            <v>Monitoria</v>
          </cell>
          <cell r="G89">
            <v>39251</v>
          </cell>
          <cell r="H89">
            <v>39347</v>
          </cell>
        </row>
        <row r="104">
          <cell r="L104">
            <v>90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Ativ.Ext. 0040001</v>
          </cell>
          <cell r="H173" t="str">
            <v>Colaborador </v>
          </cell>
        </row>
        <row r="175">
          <cell r="E175" t="str">
            <v>Alunos e Professores das redes pública e privada de ensino fundamental e m´dio de CG e região</v>
          </cell>
          <cell r="I175" t="str">
            <v>UFCG</v>
          </cell>
          <cell r="K175">
            <v>2500</v>
          </cell>
        </row>
        <row r="196">
          <cell r="L196">
            <v>5</v>
          </cell>
        </row>
        <row r="247">
          <cell r="A247" t="str">
            <v>Coordenador da Disciplina Álgebra Vetorial e Geometria Analítica</v>
          </cell>
          <cell r="J247">
            <v>39230</v>
          </cell>
          <cell r="K247">
            <v>39353</v>
          </cell>
        </row>
        <row r="248">
          <cell r="B248" t="str">
            <v>Coordenação de disciplina</v>
          </cell>
        </row>
        <row r="267">
          <cell r="L267">
            <v>40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Comissão de Avaliação de Estágio Probatório (Amanda, Henrique, Lindomberg)</v>
          </cell>
          <cell r="H302" t="str">
            <v>Port./DME/03/2004</v>
          </cell>
          <cell r="J302">
            <v>38260</v>
          </cell>
          <cell r="K302">
            <v>39354</v>
          </cell>
        </row>
        <row r="306">
          <cell r="A306" t="str">
            <v>Comissão de Avaliação dos PPP's do CCT</v>
          </cell>
          <cell r="H306" t="str">
            <v>Port./DME</v>
          </cell>
        </row>
        <row r="320">
          <cell r="L320">
            <v>20</v>
          </cell>
        </row>
        <row r="324">
          <cell r="A324" t="str">
            <v>Bacharelado em Física</v>
          </cell>
          <cell r="H324" t="str">
            <v>Port./UAME/015/2007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Elétrica</v>
          </cell>
          <cell r="H328" t="str">
            <v>Port./UAME/016/2007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6">
          <cell r="A346" t="str">
            <v>Fiscal de Setor PSTV-2007-UFCG</v>
          </cell>
          <cell r="J346">
            <v>39322</v>
          </cell>
          <cell r="K346">
            <v>39327</v>
          </cell>
        </row>
        <row r="347">
          <cell r="A347" t="str">
            <v>Coordenador Local da OBM-nível universitário</v>
          </cell>
          <cell r="J347">
            <v>38777</v>
          </cell>
          <cell r="K347" t="str">
            <v>permanente</v>
          </cell>
        </row>
        <row r="353">
          <cell r="L353">
            <v>14</v>
          </cell>
        </row>
        <row r="406">
          <cell r="A406">
            <v>0</v>
          </cell>
          <cell r="B406">
            <v>0</v>
          </cell>
          <cell r="C406">
            <v>80</v>
          </cell>
          <cell r="D406">
            <v>144</v>
          </cell>
          <cell r="E406">
            <v>0</v>
          </cell>
          <cell r="F406">
            <v>340</v>
          </cell>
          <cell r="G406">
            <v>90</v>
          </cell>
          <cell r="H406">
            <v>0</v>
          </cell>
          <cell r="I406">
            <v>0</v>
          </cell>
          <cell r="J406">
            <v>5</v>
          </cell>
          <cell r="K406">
            <v>40</v>
          </cell>
          <cell r="L406">
            <v>0</v>
          </cell>
        </row>
        <row r="409">
          <cell r="A409">
            <v>0</v>
          </cell>
          <cell r="B409">
            <v>20</v>
          </cell>
          <cell r="C409">
            <v>0</v>
          </cell>
          <cell r="D409">
            <v>14</v>
          </cell>
          <cell r="E409">
            <v>733</v>
          </cell>
        </row>
      </sheetData>
      <sheetData sheetId="23">
        <row r="5">
          <cell r="L5">
            <v>800</v>
          </cell>
        </row>
        <row r="6">
          <cell r="L6">
            <v>720</v>
          </cell>
        </row>
        <row r="8">
          <cell r="L8">
            <v>730</v>
          </cell>
        </row>
        <row r="13">
          <cell r="C13" t="str">
            <v> Marcelo Carvalho Ferreira</v>
          </cell>
          <cell r="J13" t="str">
            <v>2544479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39114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Seminário Interno</v>
          </cell>
          <cell r="K36">
            <v>39232</v>
          </cell>
          <cell r="L36">
            <v>39351</v>
          </cell>
        </row>
        <row r="38">
          <cell r="A38" t="str">
            <v>Seminário de Equações Diferenciais Parciais</v>
          </cell>
        </row>
        <row r="51">
          <cell r="L51">
            <v>30</v>
          </cell>
        </row>
        <row r="57">
          <cell r="A57" t="str">
            <v>Cálculo Diferencial e Integral I (Comp.+Elétr) - T02</v>
          </cell>
          <cell r="E57">
            <v>4</v>
          </cell>
          <cell r="F57">
            <v>60</v>
          </cell>
          <cell r="I57">
            <v>60</v>
          </cell>
          <cell r="J57">
            <v>20</v>
          </cell>
          <cell r="K57">
            <v>18</v>
          </cell>
          <cell r="L57">
            <v>22</v>
          </cell>
        </row>
        <row r="58">
          <cell r="A58" t="str">
            <v> Equações Diferenciais Lineares - T 01</v>
          </cell>
          <cell r="E58">
            <v>4</v>
          </cell>
          <cell r="F58">
            <v>60</v>
          </cell>
          <cell r="I58">
            <v>47</v>
          </cell>
          <cell r="J58">
            <v>21</v>
          </cell>
          <cell r="K58">
            <v>18</v>
          </cell>
          <cell r="L58">
            <v>8</v>
          </cell>
        </row>
        <row r="59">
          <cell r="A59" t="str">
            <v> Equações Diferenciais Lineares - T 03</v>
          </cell>
          <cell r="E59">
            <v>4</v>
          </cell>
          <cell r="F59">
            <v>60</v>
          </cell>
          <cell r="I59">
            <v>60</v>
          </cell>
          <cell r="J59">
            <v>23</v>
          </cell>
          <cell r="K59">
            <v>27</v>
          </cell>
          <cell r="L59">
            <v>10</v>
          </cell>
        </row>
        <row r="62">
          <cell r="E62">
            <v>12</v>
          </cell>
          <cell r="F62">
            <v>180</v>
          </cell>
          <cell r="G62">
            <v>390</v>
          </cell>
          <cell r="I62">
            <v>167</v>
          </cell>
          <cell r="J62">
            <v>64</v>
          </cell>
          <cell r="K62">
            <v>63</v>
          </cell>
          <cell r="L62">
            <v>40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Jessiedna Araújo de Sá</v>
          </cell>
        </row>
        <row r="80">
          <cell r="A80" t="str">
            <v>Monitoria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39230</v>
          </cell>
          <cell r="H82">
            <v>39357</v>
          </cell>
        </row>
        <row r="85">
          <cell r="A85" t="str">
            <v>Eber Gomes de Lima</v>
          </cell>
        </row>
        <row r="87">
          <cell r="A87" t="str">
            <v>Monitoria</v>
          </cell>
          <cell r="L87" t="str">
            <v>Concluído</v>
          </cell>
        </row>
        <row r="89">
          <cell r="A89" t="str">
            <v>Monitoria</v>
          </cell>
          <cell r="G89">
            <v>39295</v>
          </cell>
          <cell r="H89">
            <v>39357</v>
          </cell>
        </row>
        <row r="104">
          <cell r="L104">
            <v>120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Concurso para Prof. Substituto da UAME</v>
          </cell>
          <cell r="H271" t="str">
            <v>UFCG</v>
          </cell>
          <cell r="K271">
            <v>39253</v>
          </cell>
        </row>
        <row r="272">
          <cell r="B272" t="str">
            <v>Banca examinadora de concurso público para professor temporário</v>
          </cell>
        </row>
        <row r="291">
          <cell r="L291">
            <v>10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Elétrica</v>
          </cell>
          <cell r="H324" t="str">
            <v>Port./UAME/016/2007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Civil</v>
          </cell>
          <cell r="H328" t="str">
            <v>Port./UAME/009/2007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30</v>
          </cell>
          <cell r="D406">
            <v>180</v>
          </cell>
          <cell r="E406">
            <v>0</v>
          </cell>
          <cell r="F406">
            <v>390</v>
          </cell>
          <cell r="G406">
            <v>120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10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730</v>
          </cell>
        </row>
      </sheetData>
      <sheetData sheetId="24">
        <row r="5">
          <cell r="L5">
            <v>800</v>
          </cell>
        </row>
        <row r="6">
          <cell r="L6">
            <v>720</v>
          </cell>
        </row>
        <row r="8">
          <cell r="L8">
            <v>800</v>
          </cell>
        </row>
        <row r="13">
          <cell r="C13" t="str">
            <v>Marco Aurélio Soares Souto</v>
          </cell>
          <cell r="J13" t="str">
            <v>0337123-7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Transf.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UAME - UFCG</v>
          </cell>
          <cell r="F36" t="str">
            <v>Seminário Interno</v>
          </cell>
        </row>
        <row r="38">
          <cell r="A38" t="str">
            <v>Pesquisa em Equações Diferenciais Parciais Elípticas: Soluções Multibumps</v>
          </cell>
        </row>
        <row r="51">
          <cell r="L51">
            <v>0</v>
          </cell>
        </row>
        <row r="57">
          <cell r="A57" t="str">
            <v>Análise II</v>
          </cell>
          <cell r="E57">
            <v>4</v>
          </cell>
          <cell r="F57">
            <v>60</v>
          </cell>
          <cell r="I57">
            <v>12</v>
          </cell>
          <cell r="J57">
            <v>7</v>
          </cell>
          <cell r="K57">
            <v>1</v>
          </cell>
          <cell r="L57">
            <v>4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12</v>
          </cell>
          <cell r="J62">
            <v>7</v>
          </cell>
          <cell r="K62">
            <v>1</v>
          </cell>
          <cell r="L62">
            <v>4</v>
          </cell>
        </row>
        <row r="69">
          <cell r="A69" t="str">
            <v>T.E./Teoria de Pontos Críticos (07.1)</v>
          </cell>
          <cell r="E69">
            <v>1</v>
          </cell>
          <cell r="F69">
            <v>15</v>
          </cell>
          <cell r="I69">
            <v>2</v>
          </cell>
          <cell r="J69">
            <v>2</v>
          </cell>
          <cell r="K69">
            <v>0</v>
          </cell>
          <cell r="L69">
            <v>0</v>
          </cell>
        </row>
        <row r="70">
          <cell r="A70" t="str">
            <v>Medida e Integração (07.2)</v>
          </cell>
          <cell r="E70">
            <v>3</v>
          </cell>
          <cell r="F70">
            <v>45</v>
          </cell>
          <cell r="I70">
            <v>3</v>
          </cell>
        </row>
        <row r="74">
          <cell r="E74">
            <v>4</v>
          </cell>
          <cell r="F74">
            <v>60</v>
          </cell>
          <cell r="G74">
            <v>60</v>
          </cell>
          <cell r="I74">
            <v>5</v>
          </cell>
          <cell r="J74">
            <v>2</v>
          </cell>
          <cell r="K74">
            <v>0</v>
          </cell>
          <cell r="L74">
            <v>0</v>
          </cell>
        </row>
        <row r="78">
          <cell r="A78" t="str">
            <v>Bruno Formiga  Guimarães (Co-orientação do Prof. Jesualdo)</v>
          </cell>
        </row>
        <row r="80">
          <cell r="A80" t="str">
            <v>Geometria diferencial de curvas e superfícies</v>
          </cell>
          <cell r="J80" t="str">
            <v>CNPq</v>
          </cell>
          <cell r="L80" t="str">
            <v>Concluído</v>
          </cell>
        </row>
        <row r="82">
          <cell r="A82" t="str">
            <v>PIBIC</v>
          </cell>
          <cell r="G82">
            <v>39114</v>
          </cell>
          <cell r="H82">
            <v>39294</v>
          </cell>
        </row>
        <row r="85">
          <cell r="A85" t="str">
            <v>Eraldo Almeida Lima Júnior</v>
          </cell>
        </row>
        <row r="87">
          <cell r="A87" t="str">
            <v>Equações Diferenciais Aplicadas</v>
          </cell>
          <cell r="L87" t="str">
            <v>Em andamento</v>
          </cell>
        </row>
        <row r="89">
          <cell r="A89" t="str">
            <v>PIBIC</v>
          </cell>
          <cell r="G89">
            <v>39295</v>
          </cell>
          <cell r="H89">
            <v>39660</v>
          </cell>
        </row>
        <row r="104">
          <cell r="L104">
            <v>64</v>
          </cell>
        </row>
        <row r="110">
          <cell r="A110" t="str">
            <v>Rawlilson de Oliveira Araújo</v>
          </cell>
        </row>
        <row r="112">
          <cell r="A112" t="str">
            <v>Soluções multivortex em toro bidimensional (Port. 013/PPGMat)</v>
          </cell>
          <cell r="J112" t="str">
            <v>CNPq</v>
          </cell>
        </row>
        <row r="114">
          <cell r="G114">
            <v>39142</v>
          </cell>
          <cell r="H114">
            <v>39872</v>
          </cell>
        </row>
        <row r="136">
          <cell r="L136">
            <v>120</v>
          </cell>
        </row>
        <row r="140">
          <cell r="A140" t="str">
            <v>Equações Dif.  Aplicadas e Álgebra com Identidades Polinomiais (Casadinho, Proc.620025/2006-9)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</v>
          </cell>
          <cell r="H142" t="str">
            <v>Participante</v>
          </cell>
          <cell r="J142">
            <v>39116</v>
          </cell>
          <cell r="K142">
            <v>39874</v>
          </cell>
        </row>
        <row r="147">
          <cell r="A147" t="str">
            <v>Projeto Universal CNPq (Coord. Prof. Daniel): Proc No: </v>
          </cell>
          <cell r="I147" t="str">
            <v>CNPq</v>
          </cell>
          <cell r="K147" t="str">
            <v>Em andamento</v>
          </cell>
        </row>
        <row r="149">
          <cell r="A149" t="str">
            <v>Análise/EDP</v>
          </cell>
          <cell r="H149" t="str">
            <v>Participante</v>
          </cell>
          <cell r="J149">
            <v>39114</v>
          </cell>
          <cell r="K149">
            <v>39844</v>
          </cell>
        </row>
        <row r="166">
          <cell r="L166">
            <v>200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Pres. da Comissão de Avaliação p/ Progressão Funcional para a Classe de Professor Associado</v>
          </cell>
          <cell r="H302" t="str">
            <v>Port. GR/057/2006</v>
          </cell>
          <cell r="J302">
            <v>38959</v>
          </cell>
        </row>
        <row r="306">
          <cell r="A306" t="str">
            <v>Comissão de Avaliação de Estágio Probatório da Prof. (Claudianor)</v>
          </cell>
          <cell r="H306" t="str">
            <v>Port./UAME/004/06</v>
          </cell>
          <cell r="J306">
            <v>38947</v>
          </cell>
          <cell r="K306">
            <v>40042</v>
          </cell>
        </row>
        <row r="320">
          <cell r="L320">
            <v>176</v>
          </cell>
        </row>
        <row r="324">
          <cell r="A324" t="str">
            <v>Pós-Graduação em Matemática</v>
          </cell>
          <cell r="H324" t="str">
            <v>Port./UAME/026/07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0</v>
          </cell>
        </row>
        <row r="346">
          <cell r="A346" t="str">
            <v>Part. no Progr. Interdepartamental de Tec. em Petr. e Gás  ANP/PRH-25</v>
          </cell>
          <cell r="J346">
            <v>37288</v>
          </cell>
        </row>
        <row r="347">
          <cell r="A347" t="str">
            <v>Líder do Grupo de Pesquisa Equações Diferenciais Parciais do CNPq</v>
          </cell>
          <cell r="J347">
            <v>36526</v>
          </cell>
        </row>
        <row r="353">
          <cell r="L353">
            <v>0</v>
          </cell>
        </row>
        <row r="358">
          <cell r="A358" t="str">
            <v>59a SBPC</v>
          </cell>
          <cell r="I358">
            <v>39272</v>
          </cell>
          <cell r="J358">
            <v>39276</v>
          </cell>
          <cell r="K358" t="str">
            <v>UFPA</v>
          </cell>
          <cell r="L358" t="str">
            <v>Nacional</v>
          </cell>
        </row>
        <row r="389">
          <cell r="A389" t="str">
            <v>UFPA</v>
          </cell>
          <cell r="K389">
            <v>39272</v>
          </cell>
          <cell r="L389" t="str">
            <v>13/07/07</v>
          </cell>
        </row>
        <row r="390">
          <cell r="C390" t="str">
            <v>Participacao na 59a SBPC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60</v>
          </cell>
          <cell r="E406">
            <v>60</v>
          </cell>
          <cell r="F406">
            <v>120</v>
          </cell>
          <cell r="G406">
            <v>64</v>
          </cell>
          <cell r="H406">
            <v>120</v>
          </cell>
          <cell r="I406">
            <v>200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176</v>
          </cell>
          <cell r="C409">
            <v>0</v>
          </cell>
          <cell r="D409">
            <v>0</v>
          </cell>
          <cell r="E409">
            <v>800</v>
          </cell>
        </row>
      </sheetData>
      <sheetData sheetId="25">
        <row r="5">
          <cell r="L5">
            <v>800</v>
          </cell>
        </row>
        <row r="6">
          <cell r="L6">
            <v>720</v>
          </cell>
        </row>
        <row r="8">
          <cell r="L8">
            <v>726</v>
          </cell>
        </row>
        <row r="13">
          <cell r="C13" t="str">
            <v>Marisa de Sales Monteiro</v>
          </cell>
          <cell r="J13" t="str">
            <v>0329262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25206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  <cell r="K36">
            <v>39048</v>
          </cell>
        </row>
        <row r="38">
          <cell r="A38" t="str">
            <v>Estudo sobre Álgebra</v>
          </cell>
        </row>
        <row r="40">
          <cell r="A40" t="str">
            <v>UFCG</v>
          </cell>
          <cell r="F40" t="str">
            <v>Curso de mestrado vinculado a UFCG ou não</v>
          </cell>
          <cell r="K40">
            <v>39307</v>
          </cell>
        </row>
        <row r="42">
          <cell r="A42" t="str">
            <v>Representações de grupos.</v>
          </cell>
        </row>
        <row r="51">
          <cell r="L51">
            <v>320</v>
          </cell>
        </row>
        <row r="57">
          <cell r="A57" t="str">
            <v>Cálculo Diferencial e Integral I (novo) - T 01</v>
          </cell>
          <cell r="E57">
            <v>4</v>
          </cell>
          <cell r="F57">
            <v>60</v>
          </cell>
          <cell r="I57">
            <v>42</v>
          </cell>
          <cell r="J57">
            <v>26</v>
          </cell>
          <cell r="K57">
            <v>13</v>
          </cell>
          <cell r="L57">
            <v>3</v>
          </cell>
        </row>
        <row r="58">
          <cell r="A58" t="str">
            <v>Matemática Aplicada à Administração I - T01</v>
          </cell>
          <cell r="E58">
            <v>4</v>
          </cell>
          <cell r="F58">
            <v>60</v>
          </cell>
          <cell r="I58">
            <v>50</v>
          </cell>
          <cell r="J58">
            <v>24</v>
          </cell>
          <cell r="K58">
            <v>17</v>
          </cell>
          <cell r="L58">
            <v>9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92</v>
          </cell>
          <cell r="J62">
            <v>50</v>
          </cell>
          <cell r="K62">
            <v>30</v>
          </cell>
          <cell r="L62">
            <v>12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Karla Emanuela França Silva</v>
          </cell>
        </row>
        <row r="80">
          <cell r="A80" t="str">
            <v>A monitoria como atitude formadora para docência na confluência das metodologias da prática acadêmica e do trabalho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39230</v>
          </cell>
          <cell r="H82">
            <v>39357</v>
          </cell>
        </row>
        <row r="85">
          <cell r="A85" t="str">
            <v>Izabel Cristina Gomes Duarte Nery</v>
          </cell>
        </row>
        <row r="87">
          <cell r="A87" t="str">
            <v>A monitoria como atitude formadora para docência na confluência das metodologias da prática acadêmica e do trabalho</v>
          </cell>
          <cell r="L87" t="str">
            <v>Concluído</v>
          </cell>
        </row>
        <row r="89">
          <cell r="A89" t="str">
            <v>Monitoria</v>
          </cell>
          <cell r="G89">
            <v>39230</v>
          </cell>
          <cell r="H89">
            <v>39357</v>
          </cell>
        </row>
        <row r="104">
          <cell r="L104">
            <v>36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Assembléias Departamentais</v>
          </cell>
        </row>
        <row r="353">
          <cell r="L353">
            <v>10</v>
          </cell>
        </row>
        <row r="406">
          <cell r="A406">
            <v>0</v>
          </cell>
          <cell r="B406">
            <v>0</v>
          </cell>
          <cell r="C406">
            <v>320</v>
          </cell>
          <cell r="D406">
            <v>120</v>
          </cell>
          <cell r="E406">
            <v>0</v>
          </cell>
          <cell r="F406">
            <v>240</v>
          </cell>
          <cell r="G406">
            <v>36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10</v>
          </cell>
          <cell r="E409">
            <v>726</v>
          </cell>
        </row>
      </sheetData>
      <sheetData sheetId="26">
        <row r="5">
          <cell r="L5">
            <v>200</v>
          </cell>
        </row>
        <row r="6">
          <cell r="L6">
            <v>200</v>
          </cell>
        </row>
        <row r="8">
          <cell r="L8">
            <v>200</v>
          </cell>
        </row>
        <row r="13">
          <cell r="C13" t="str">
            <v>Michelli Karinne Barros da Silva</v>
          </cell>
          <cell r="J13" t="str">
            <v>15462941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38943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26">
          <cell r="A26" t="str">
            <v>Licença à gestante</v>
          </cell>
          <cell r="H26">
            <v>39265</v>
          </cell>
          <cell r="I26">
            <v>39384</v>
          </cell>
          <cell r="J26" t="str">
            <v>Port./SRH/824/2007</v>
          </cell>
        </row>
        <row r="32">
          <cell r="L32">
            <v>520</v>
          </cell>
        </row>
        <row r="51">
          <cell r="L51">
            <v>0</v>
          </cell>
        </row>
        <row r="57">
          <cell r="A57" t="str">
            <v>Probabilidade e Estatística (Comp.+Eletr) – T01</v>
          </cell>
          <cell r="E57">
            <v>0.9</v>
          </cell>
          <cell r="F57">
            <v>14</v>
          </cell>
        </row>
        <row r="58">
          <cell r="A58" t="str">
            <v>Probabilidade e Estatística (Comp.+Eletr) – T02</v>
          </cell>
          <cell r="E58">
            <v>0.9</v>
          </cell>
          <cell r="F58">
            <v>14</v>
          </cell>
        </row>
        <row r="59">
          <cell r="A59" t="str">
            <v>Inferência Estatística - T 01</v>
          </cell>
          <cell r="E59">
            <v>0.9</v>
          </cell>
          <cell r="F59">
            <v>14</v>
          </cell>
        </row>
        <row r="62">
          <cell r="E62">
            <v>2.7</v>
          </cell>
          <cell r="F62">
            <v>42</v>
          </cell>
          <cell r="G62">
            <v>31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9">
          <cell r="A69" t="str">
            <v>Tópicos Especiais de Estatística</v>
          </cell>
          <cell r="E69">
            <v>1</v>
          </cell>
          <cell r="F69">
            <v>15</v>
          </cell>
          <cell r="I69">
            <v>1</v>
          </cell>
          <cell r="J69">
            <v>1</v>
          </cell>
        </row>
        <row r="70">
          <cell r="A70" t="str">
            <v>Tópicos Especiais de Estatística</v>
          </cell>
          <cell r="E70">
            <v>2</v>
          </cell>
          <cell r="F70">
            <v>30</v>
          </cell>
          <cell r="I70">
            <v>1</v>
          </cell>
        </row>
        <row r="74">
          <cell r="E74">
            <v>3</v>
          </cell>
          <cell r="F74">
            <v>45</v>
          </cell>
          <cell r="G74">
            <v>40</v>
          </cell>
          <cell r="I74">
            <v>2</v>
          </cell>
          <cell r="J74">
            <v>1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10">
          <cell r="A110" t="str">
            <v>José Iraponil Costa Lima</v>
          </cell>
        </row>
        <row r="112">
          <cell r="A112" t="str">
            <v>A definir</v>
          </cell>
          <cell r="J112" t="str">
            <v>Não há</v>
          </cell>
        </row>
        <row r="114">
          <cell r="G114">
            <v>39153</v>
          </cell>
        </row>
        <row r="136">
          <cell r="L136">
            <v>42</v>
          </cell>
        </row>
        <row r="140">
          <cell r="A140" t="str">
            <v>Diagnóstico de Influência em Modelos de Regressão de Contornos Elípticos</v>
          </cell>
          <cell r="I140" t="str">
            <v>CNPq</v>
          </cell>
          <cell r="K140" t="str">
            <v>Em andamento</v>
          </cell>
        </row>
        <row r="142">
          <cell r="A142" t="str">
            <v>Estatística</v>
          </cell>
          <cell r="H142" t="str">
            <v>Participante</v>
          </cell>
          <cell r="J142">
            <v>38993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Barros, Michelli; Giampaoli, Viviana; Lima, Claudia R.O.P.;Hypothesis testing in the unrestricted and restricted parametric spaces of structural models.Computational Statistics &amp; Data Analysis, v.52, p. 1196-1207, 2007.</v>
          </cell>
        </row>
        <row r="201">
          <cell r="B201" t="str">
            <v>Artigo técnico ou científico publicado em periódico indexado internacionalmente</v>
          </cell>
        </row>
        <row r="204">
          <cell r="A204" t="str">
            <v>Leiva, V.; Barros, Michelli; Paula, G.A.;Galea,M.; Influence Diagnostics in Log-Birnbaum-Saunders Regression Models with Censored Data. Computational Statistics &amp; Data Analysis, v. 51, p. 5694-5707, 2007.</v>
          </cell>
        </row>
        <row r="205">
          <cell r="B205" t="str">
            <v>Artigo técnico ou científico publicado em periódico indexado internacionalmente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de Minas</v>
          </cell>
          <cell r="H324" t="str">
            <v>Port./UAME/017/2007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Computação</v>
          </cell>
          <cell r="H328" t="str">
            <v>Port./UAME/018/2007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520</v>
          </cell>
          <cell r="C406">
            <v>0</v>
          </cell>
          <cell r="D406">
            <v>42</v>
          </cell>
          <cell r="E406">
            <v>45</v>
          </cell>
          <cell r="F406">
            <v>71</v>
          </cell>
          <cell r="G406">
            <v>0</v>
          </cell>
          <cell r="H406">
            <v>42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720</v>
          </cell>
        </row>
      </sheetData>
      <sheetData sheetId="27">
        <row r="5">
          <cell r="L5">
            <v>800</v>
          </cell>
        </row>
        <row r="6">
          <cell r="L6">
            <v>720</v>
          </cell>
        </row>
        <row r="8">
          <cell r="L8">
            <v>796</v>
          </cell>
        </row>
        <row r="13">
          <cell r="C13" t="str">
            <v>Miriam Costa</v>
          </cell>
          <cell r="J13" t="str">
            <v>03369780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Calculo Diferencial e Integral I - T 02</v>
          </cell>
          <cell r="E57">
            <v>6</v>
          </cell>
          <cell r="F57">
            <v>90</v>
          </cell>
          <cell r="I57">
            <v>58</v>
          </cell>
          <cell r="J57">
            <v>18</v>
          </cell>
          <cell r="K57">
            <v>16</v>
          </cell>
          <cell r="L57">
            <v>24</v>
          </cell>
        </row>
        <row r="58">
          <cell r="A58" t="str">
            <v>Calculo Diferencial e Integral I - T 07</v>
          </cell>
          <cell r="E58">
            <v>6</v>
          </cell>
          <cell r="F58">
            <v>90</v>
          </cell>
          <cell r="I58">
            <v>61</v>
          </cell>
          <cell r="J58">
            <v>24</v>
          </cell>
          <cell r="K58">
            <v>17</v>
          </cell>
          <cell r="L58">
            <v>20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119</v>
          </cell>
          <cell r="J62">
            <v>42</v>
          </cell>
          <cell r="K62">
            <v>33</v>
          </cell>
          <cell r="L62">
            <v>44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Joao Paulo Formiga de Menezes</v>
          </cell>
        </row>
        <row r="80">
          <cell r="A80" t="str">
            <v>Monitoria de Calculo Diferencial e integral I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39230</v>
          </cell>
          <cell r="H82">
            <v>39357</v>
          </cell>
        </row>
        <row r="104">
          <cell r="L104">
            <v>60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AT. EXT.0040001</v>
          </cell>
          <cell r="H173" t="str">
            <v>Colaborador 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96">
          <cell r="L196">
            <v>60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 Comissao de Avaliação de Estágio Probatório (Prof. Marcelo)</v>
          </cell>
          <cell r="H302" t="str">
            <v>Port. 05/2007/UAME</v>
          </cell>
          <cell r="J302">
            <v>39149</v>
          </cell>
          <cell r="K302">
            <v>40245</v>
          </cell>
        </row>
        <row r="306">
          <cell r="A306" t="str">
            <v>Comissao de Avaliação de Estágio Probatório (Prof. Michelli)</v>
          </cell>
          <cell r="H306" t="str">
            <v>Port. 04/2007/UAME</v>
          </cell>
          <cell r="J306">
            <v>39149</v>
          </cell>
          <cell r="K306">
            <v>40245</v>
          </cell>
        </row>
        <row r="320">
          <cell r="L320">
            <v>40</v>
          </cell>
        </row>
        <row r="324">
          <cell r="A324" t="str">
            <v>Graduação em Engenharia Mecânica</v>
          </cell>
          <cell r="H324" t="str">
            <v>Port./UAME/021/2007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Engeharia de Materiais</v>
          </cell>
          <cell r="H328" t="str">
            <v>Port./UAME/020/2007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30</v>
          </cell>
        </row>
        <row r="346">
          <cell r="A346" t="str">
            <v>Assembleias Departamentais</v>
          </cell>
          <cell r="J346">
            <v>39230</v>
          </cell>
          <cell r="K346">
            <v>39357</v>
          </cell>
        </row>
        <row r="347">
          <cell r="A347" t="str">
            <v>Reunioes Semanais Da Equipe de Calculo Dif. Int I</v>
          </cell>
          <cell r="J347">
            <v>39230</v>
          </cell>
          <cell r="K347">
            <v>39357</v>
          </cell>
        </row>
        <row r="353">
          <cell r="L353">
            <v>66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60</v>
          </cell>
          <cell r="H406">
            <v>0</v>
          </cell>
          <cell r="I406">
            <v>0</v>
          </cell>
          <cell r="J406">
            <v>60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40</v>
          </cell>
          <cell r="C409">
            <v>30</v>
          </cell>
          <cell r="D409">
            <v>66</v>
          </cell>
          <cell r="E409">
            <v>796</v>
          </cell>
        </row>
      </sheetData>
      <sheetData sheetId="28">
        <row r="5">
          <cell r="L5">
            <v>560</v>
          </cell>
        </row>
        <row r="6">
          <cell r="L6">
            <v>560</v>
          </cell>
        </row>
        <row r="8">
          <cell r="L8">
            <v>560</v>
          </cell>
        </row>
        <row r="13">
          <cell r="C13" t="str">
            <v>Patrícia Batista Leal</v>
          </cell>
          <cell r="J13" t="str">
            <v>2337374-0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38707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26">
          <cell r="A26" t="str">
            <v>Licença à gestante</v>
          </cell>
          <cell r="H26">
            <v>39331</v>
          </cell>
          <cell r="I26">
            <v>39450</v>
          </cell>
          <cell r="J26" t="str">
            <v>Port./SRH/2477/2007</v>
          </cell>
        </row>
        <row r="32">
          <cell r="L32">
            <v>240</v>
          </cell>
        </row>
        <row r="40">
          <cell r="A40" t="str">
            <v>UFCG</v>
          </cell>
          <cell r="F40" t="str">
            <v>Preparação para o doutorado</v>
          </cell>
          <cell r="K40">
            <v>38901</v>
          </cell>
          <cell r="L40">
            <v>39036</v>
          </cell>
        </row>
        <row r="42">
          <cell r="A42" t="str">
            <v>Tópicos de Análise de Sobrevivência</v>
          </cell>
        </row>
        <row r="51">
          <cell r="L51">
            <v>10</v>
          </cell>
        </row>
        <row r="57">
          <cell r="A57" t="str">
            <v>Estatística Aplicada às Ciências Sociais II - T 01</v>
          </cell>
          <cell r="E57">
            <v>3</v>
          </cell>
          <cell r="F57">
            <v>45</v>
          </cell>
        </row>
        <row r="58">
          <cell r="A58" t="str">
            <v>Estatística Aplicada ao Design - T 01</v>
          </cell>
          <cell r="E58">
            <v>3</v>
          </cell>
          <cell r="F58">
            <v>45</v>
          </cell>
        </row>
        <row r="59">
          <cell r="A59" t="str">
            <v>Métodos Estatísticos - T 01</v>
          </cell>
          <cell r="E59">
            <v>3</v>
          </cell>
          <cell r="F59">
            <v>45</v>
          </cell>
        </row>
        <row r="60">
          <cell r="A60" t="str">
            <v>TE - Métodos Estatísticos - T 01</v>
          </cell>
          <cell r="E60">
            <v>3</v>
          </cell>
          <cell r="F60">
            <v>45</v>
          </cell>
        </row>
        <row r="62">
          <cell r="E62">
            <v>12</v>
          </cell>
          <cell r="F62">
            <v>180</v>
          </cell>
          <cell r="G62">
            <v>323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Estudo do ensino da fração em nível de ensino fundamental</v>
          </cell>
          <cell r="I171" t="str">
            <v>Eventual</v>
          </cell>
          <cell r="K171" t="str">
            <v>Em andamento</v>
          </cell>
        </row>
        <row r="173">
          <cell r="A173" t="str">
            <v>Ensino</v>
          </cell>
          <cell r="D173" t="str">
            <v>Não há</v>
          </cell>
          <cell r="H173" t="str">
            <v>Professor</v>
          </cell>
        </row>
        <row r="175">
          <cell r="I175" t="str">
            <v>LAPEM/UAME/UFCG</v>
          </cell>
        </row>
        <row r="196">
          <cell r="L196">
            <v>40</v>
          </cell>
        </row>
        <row r="267">
          <cell r="L267">
            <v>0</v>
          </cell>
        </row>
        <row r="271">
          <cell r="A271" t="str">
            <v>Concurso para Prof. Substituto da UAME</v>
          </cell>
          <cell r="H271" t="str">
            <v>UFCG</v>
          </cell>
          <cell r="K271">
            <v>39255</v>
          </cell>
        </row>
        <row r="272">
          <cell r="B272" t="str">
            <v>Banca examinadora de concurso público para professor temporário</v>
          </cell>
        </row>
        <row r="274">
          <cell r="A274" t="str">
            <v>Concurso para Prof. Substituto da UAME</v>
          </cell>
          <cell r="H274" t="str">
            <v>UFCG</v>
          </cell>
          <cell r="K274">
            <v>39308</v>
          </cell>
        </row>
        <row r="275">
          <cell r="B275" t="str">
            <v>Banca examinadora de concurso público para professor temporário</v>
          </cell>
        </row>
        <row r="291">
          <cell r="L291">
            <v>7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de Produção</v>
          </cell>
          <cell r="H324" t="str">
            <v>Port./UAME/022/2007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Meteorologia</v>
          </cell>
          <cell r="H328" t="str">
            <v>Port//UAME/014/2007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240</v>
          </cell>
          <cell r="C406">
            <v>10</v>
          </cell>
          <cell r="D406">
            <v>180</v>
          </cell>
          <cell r="E406">
            <v>0</v>
          </cell>
          <cell r="F406">
            <v>323</v>
          </cell>
          <cell r="G406">
            <v>0</v>
          </cell>
          <cell r="H406">
            <v>0</v>
          </cell>
          <cell r="I406">
            <v>0</v>
          </cell>
          <cell r="J406">
            <v>40</v>
          </cell>
          <cell r="K406">
            <v>0</v>
          </cell>
          <cell r="L406">
            <v>7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800</v>
          </cell>
        </row>
      </sheetData>
      <sheetData sheetId="29">
        <row r="5">
          <cell r="L5">
            <v>800</v>
          </cell>
        </row>
        <row r="6">
          <cell r="L6">
            <v>720</v>
          </cell>
        </row>
        <row r="8">
          <cell r="L8">
            <v>800</v>
          </cell>
        </row>
        <row r="13">
          <cell r="C13" t="str">
            <v>Rosana Marques da Silva</v>
          </cell>
          <cell r="J13" t="str">
            <v>0335560-6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30372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Seminário Interno</v>
          </cell>
          <cell r="K36">
            <v>39260</v>
          </cell>
          <cell r="L36">
            <v>39353</v>
          </cell>
        </row>
        <row r="38">
          <cell r="A38" t="str">
            <v>Seminário sobre métodos numéricos para equações diferenciais</v>
          </cell>
        </row>
        <row r="51">
          <cell r="L51">
            <v>30</v>
          </cell>
        </row>
        <row r="57">
          <cell r="A57" t="str">
            <v>Equações Diferenciais Lineares - T 02</v>
          </cell>
          <cell r="E57">
            <v>4</v>
          </cell>
          <cell r="F57">
            <v>60</v>
          </cell>
          <cell r="I57">
            <v>45</v>
          </cell>
          <cell r="J57">
            <v>24</v>
          </cell>
          <cell r="K57">
            <v>14</v>
          </cell>
          <cell r="L57">
            <v>7</v>
          </cell>
        </row>
        <row r="58">
          <cell r="A58" t="str">
            <v>Equações Diferenciais Lineares - T 04</v>
          </cell>
          <cell r="E58">
            <v>4</v>
          </cell>
          <cell r="F58">
            <v>60</v>
          </cell>
          <cell r="I58">
            <v>8</v>
          </cell>
          <cell r="J58">
            <v>7</v>
          </cell>
          <cell r="K58">
            <v>1</v>
          </cell>
          <cell r="L58">
            <v>0</v>
          </cell>
        </row>
        <row r="59">
          <cell r="A59" t="str">
            <v>O Computador omo /Instrumento de Ensino</v>
          </cell>
          <cell r="E59">
            <v>3</v>
          </cell>
          <cell r="F59">
            <v>60</v>
          </cell>
          <cell r="I59">
            <v>12</v>
          </cell>
          <cell r="J59">
            <v>12</v>
          </cell>
          <cell r="K59">
            <v>0</v>
          </cell>
          <cell r="L59">
            <v>0</v>
          </cell>
        </row>
        <row r="62">
          <cell r="E62">
            <v>11</v>
          </cell>
          <cell r="F62">
            <v>180</v>
          </cell>
          <cell r="G62">
            <v>210</v>
          </cell>
          <cell r="I62">
            <v>65</v>
          </cell>
          <cell r="J62">
            <v>43</v>
          </cell>
          <cell r="K62">
            <v>15</v>
          </cell>
          <cell r="L62">
            <v>7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André Luiz Firmino Alves</v>
          </cell>
        </row>
        <row r="80">
          <cell r="A80" t="str">
            <v>Geração de Cenários Tridimensionais de Reservatórios Petrolíferos Canalizados</v>
          </cell>
          <cell r="J80" t="str">
            <v>ANP</v>
          </cell>
          <cell r="L80" t="str">
            <v>Concluído</v>
          </cell>
        </row>
        <row r="82">
          <cell r="A82" t="str">
            <v>Programa de Recursos Humanos da ANP-PRH25</v>
          </cell>
          <cell r="G82">
            <v>38565</v>
          </cell>
          <cell r="H82">
            <v>39308</v>
          </cell>
        </row>
        <row r="85">
          <cell r="A85" t="str">
            <v> Bruno Sérgio Vasconcelos de Araújo</v>
          </cell>
        </row>
        <row r="87">
          <cell r="A87" t="str">
            <v>Tópicos de Matemática Aplicada</v>
          </cell>
          <cell r="L87" t="str">
            <v>Em andamento</v>
          </cell>
        </row>
        <row r="89">
          <cell r="A89" t="str">
            <v>PIBIC</v>
          </cell>
          <cell r="G89">
            <v>38930</v>
          </cell>
          <cell r="H89">
            <v>39659</v>
          </cell>
        </row>
        <row r="92">
          <cell r="A92" t="str">
            <v>Gizele Justino Diniz</v>
          </cell>
        </row>
        <row r="94">
          <cell r="A94" t="str">
            <v>Modelagem Numérica de Bacias Sedimentares</v>
          </cell>
          <cell r="L94" t="str">
            <v>Em andamento</v>
          </cell>
        </row>
        <row r="96">
          <cell r="A96" t="str">
            <v>Programa de Recursos Humanos da ANP-PRH25</v>
          </cell>
          <cell r="G96">
            <v>39114</v>
          </cell>
          <cell r="H96">
            <v>39844</v>
          </cell>
        </row>
        <row r="99">
          <cell r="A99" t="str">
            <v>Rivaldo Bezerra de Aquino Filho</v>
          </cell>
        </row>
        <row r="101">
          <cell r="A101" t="str">
            <v>O Uso do Computador no ensino de Matemática</v>
          </cell>
          <cell r="L101" t="str">
            <v>Em andamento</v>
          </cell>
        </row>
        <row r="103">
          <cell r="A103" t="str">
            <v>PROLICEN</v>
          </cell>
          <cell r="G103">
            <v>39234</v>
          </cell>
          <cell r="H103">
            <v>39233</v>
          </cell>
        </row>
        <row r="104">
          <cell r="L104">
            <v>150</v>
          </cell>
        </row>
        <row r="110">
          <cell r="A110" t="str">
            <v>Suene Ferreira Campos</v>
          </cell>
        </row>
        <row r="112">
          <cell r="A112" t="str">
            <v>Modelos Deformáveis e Colisões</v>
          </cell>
          <cell r="J112" t="str">
            <v>CNPq</v>
          </cell>
        </row>
        <row r="114">
          <cell r="G114">
            <v>39153</v>
          </cell>
          <cell r="H114">
            <v>39883</v>
          </cell>
        </row>
        <row r="136">
          <cell r="L136">
            <v>20</v>
          </cell>
        </row>
        <row r="140">
          <cell r="A140" t="str">
            <v>Modelos Deformáveis e Colisões</v>
          </cell>
          <cell r="I140" t="str">
            <v>CNPq</v>
          </cell>
          <cell r="K140" t="str">
            <v>Em andamento</v>
          </cell>
        </row>
        <row r="142">
          <cell r="A142" t="str">
            <v>Modelagem Geométrica</v>
          </cell>
          <cell r="H142" t="str">
            <v>Participante</v>
          </cell>
          <cell r="J142">
            <v>38412</v>
          </cell>
        </row>
        <row r="147">
          <cell r="A147" t="str">
            <v>Modelagem Tridimensional de Objetos Geológicos</v>
          </cell>
          <cell r="I147" t="str">
            <v>ANP</v>
          </cell>
          <cell r="K147" t="str">
            <v>Concluído</v>
          </cell>
        </row>
        <row r="149">
          <cell r="A149" t="str">
            <v>Modelagem Geométrica</v>
          </cell>
          <cell r="H149" t="str">
            <v>Coordenador</v>
          </cell>
          <cell r="J149">
            <v>36678</v>
          </cell>
          <cell r="K149">
            <v>39324</v>
          </cell>
        </row>
        <row r="154">
          <cell r="A154" t="str">
            <v>Modelagem Numérica de Bacias Sedimentares</v>
          </cell>
          <cell r="I154" t="str">
            <v>ANP</v>
          </cell>
          <cell r="K154" t="str">
            <v>Em andamento</v>
          </cell>
        </row>
        <row r="156">
          <cell r="A156" t="str">
            <v>Matemática aplicada</v>
          </cell>
          <cell r="H156" t="str">
            <v>Coordenador</v>
          </cell>
          <cell r="J156">
            <v>39114</v>
          </cell>
          <cell r="K156">
            <v>39843</v>
          </cell>
        </row>
        <row r="161">
          <cell r="A161" t="str">
            <v>O uso do computador ensino de matemática</v>
          </cell>
          <cell r="I161" t="str">
            <v>UFCG</v>
          </cell>
          <cell r="K161" t="str">
            <v>Em andamento</v>
          </cell>
        </row>
        <row r="166">
          <cell r="L166">
            <v>130</v>
          </cell>
        </row>
        <row r="196">
          <cell r="L196">
            <v>0</v>
          </cell>
        </row>
        <row r="247">
          <cell r="A247" t="str">
            <v>Programa Interdepartamental de Tecnologia em Petróleo e Gás - PRH(25)</v>
          </cell>
          <cell r="J247">
            <v>36528</v>
          </cell>
        </row>
        <row r="248">
          <cell r="B248" t="str">
            <v>Participação em equipe executora e projetos permanentes institucionais</v>
          </cell>
        </row>
        <row r="267">
          <cell r="L267">
            <v>20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Comissão de Avaliação de Estágio Probatório (Profa. Michelli)</v>
          </cell>
          <cell r="H302" t="str">
            <v>Port./04/07UAME</v>
          </cell>
          <cell r="J302">
            <v>39149</v>
          </cell>
          <cell r="K302">
            <v>40245</v>
          </cell>
        </row>
        <row r="306">
          <cell r="A306" t="str">
            <v>Comissão de Avaliação de Estágio Probatório (Prof. Marcelo)</v>
          </cell>
          <cell r="H306" t="str">
            <v>Port./05/07/UAME</v>
          </cell>
          <cell r="J306">
            <v>39149</v>
          </cell>
          <cell r="K306">
            <v>40245</v>
          </cell>
        </row>
        <row r="320">
          <cell r="L320">
            <v>20</v>
          </cell>
        </row>
        <row r="324">
          <cell r="A324" t="str">
            <v>Graduação em Ciência da Computação</v>
          </cell>
          <cell r="H324" t="str">
            <v>Port./UAME/018/2007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10</v>
          </cell>
        </row>
        <row r="346">
          <cell r="A346" t="str">
            <v>Comissão de Organização da IV Semana da Matemática</v>
          </cell>
          <cell r="J346">
            <v>39264</v>
          </cell>
          <cell r="K346">
            <v>39387</v>
          </cell>
        </row>
        <row r="353">
          <cell r="L353">
            <v>30</v>
          </cell>
        </row>
        <row r="358">
          <cell r="A358" t="str">
            <v>II Ciclo de Palestras do PRH-25</v>
          </cell>
          <cell r="I358">
            <v>39268</v>
          </cell>
          <cell r="J358">
            <v>39269</v>
          </cell>
          <cell r="K358" t="str">
            <v>UFCG</v>
          </cell>
          <cell r="L358" t="str">
            <v>Local</v>
          </cell>
        </row>
        <row r="406">
          <cell r="A406">
            <v>0</v>
          </cell>
          <cell r="B406">
            <v>0</v>
          </cell>
          <cell r="C406">
            <v>30</v>
          </cell>
          <cell r="D406">
            <v>180</v>
          </cell>
          <cell r="E406">
            <v>0</v>
          </cell>
          <cell r="F406">
            <v>210</v>
          </cell>
          <cell r="G406">
            <v>150</v>
          </cell>
          <cell r="H406">
            <v>20</v>
          </cell>
          <cell r="I406">
            <v>130</v>
          </cell>
          <cell r="J406">
            <v>0</v>
          </cell>
          <cell r="K406">
            <v>20</v>
          </cell>
          <cell r="L406">
            <v>0</v>
          </cell>
        </row>
        <row r="409">
          <cell r="A409">
            <v>0</v>
          </cell>
          <cell r="B409">
            <v>20</v>
          </cell>
          <cell r="C409">
            <v>10</v>
          </cell>
          <cell r="D409">
            <v>30</v>
          </cell>
          <cell r="E409">
            <v>800</v>
          </cell>
        </row>
      </sheetData>
      <sheetData sheetId="30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Rosângela Silveira do Nascimento</v>
          </cell>
          <cell r="J13" t="str">
            <v>1240960</v>
          </cell>
          <cell r="L13" t="str">
            <v>Afastado</v>
          </cell>
        </row>
        <row r="15">
          <cell r="A15" t="str">
            <v>Graduado</v>
          </cell>
          <cell r="B15" t="str">
            <v>Auxiliar</v>
          </cell>
          <cell r="C15" t="str">
            <v>II</v>
          </cell>
          <cell r="D15">
            <v>35671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19">
          <cell r="A19" t="str">
            <v>Universidade Federal Rural de Pernambuco.</v>
          </cell>
          <cell r="I19">
            <v>38777</v>
          </cell>
          <cell r="J19">
            <v>39538</v>
          </cell>
          <cell r="K19" t="str">
            <v>Port./R/SRH/524/2006</v>
          </cell>
        </row>
        <row r="21">
          <cell r="A21" t="str">
            <v>Mestrado em Estatística</v>
          </cell>
          <cell r="L21">
            <v>800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358">
          <cell r="A358" t="str">
            <v>52º Reunião Anual da Região Brasileira da Sociedade Internacional de Biometria-RBRAS e 12º Simpósio de Estatística Aplicada à Experimentação Agronômica-SEAGRO</v>
          </cell>
          <cell r="I358">
            <v>39286</v>
          </cell>
          <cell r="J358">
            <v>39290</v>
          </cell>
          <cell r="K358" t="str">
            <v>UFSM</v>
          </cell>
          <cell r="L358" t="str">
            <v>Internacional</v>
          </cell>
        </row>
        <row r="406">
          <cell r="A406">
            <v>800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800</v>
          </cell>
        </row>
      </sheetData>
      <sheetData sheetId="31">
        <row r="5">
          <cell r="L5">
            <v>800</v>
          </cell>
        </row>
        <row r="6">
          <cell r="L6">
            <v>720</v>
          </cell>
        </row>
        <row r="8">
          <cell r="L8">
            <v>771</v>
          </cell>
        </row>
        <row r="13">
          <cell r="C13" t="str">
            <v>Sérgio Mota Alves</v>
          </cell>
          <cell r="J13" t="str">
            <v>3134699-3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37371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44">
          <cell r="A44" t="str">
            <v>Universidade Federal de Campina Grande</v>
          </cell>
          <cell r="F44" t="str">
            <v>Estudo Individual</v>
          </cell>
          <cell r="K44">
            <v>39070</v>
          </cell>
        </row>
        <row r="46">
          <cell r="A46" t="str">
            <v>Estudo sobre Identidades fracas</v>
          </cell>
        </row>
        <row r="48">
          <cell r="A48" t="str">
            <v>Universidade Federal de Campina Grande</v>
          </cell>
          <cell r="F48" t="str">
            <v>Grupo de estudos</v>
          </cell>
          <cell r="K48">
            <v>39070</v>
          </cell>
        </row>
        <row r="50">
          <cell r="A50" t="str">
            <v>Álgebras T-Primas</v>
          </cell>
        </row>
        <row r="51">
          <cell r="L51">
            <v>120</v>
          </cell>
        </row>
        <row r="57">
          <cell r="A57" t="str">
            <v>Álgebra I - T 01</v>
          </cell>
          <cell r="E57">
            <v>4</v>
          </cell>
          <cell r="F57">
            <v>60</v>
          </cell>
          <cell r="I57">
            <v>10</v>
          </cell>
          <cell r="J57">
            <v>7</v>
          </cell>
          <cell r="K57">
            <v>3</v>
          </cell>
          <cell r="L57">
            <v>0</v>
          </cell>
        </row>
        <row r="58">
          <cell r="A58" t="str">
            <v>Calculo Diferencial e Integral III - T 01</v>
          </cell>
          <cell r="E58">
            <v>4</v>
          </cell>
          <cell r="F58">
            <v>60</v>
          </cell>
          <cell r="I58">
            <v>60</v>
          </cell>
          <cell r="J58">
            <v>48</v>
          </cell>
          <cell r="K58">
            <v>6</v>
          </cell>
          <cell r="L58">
            <v>6</v>
          </cell>
        </row>
        <row r="59">
          <cell r="A59" t="str">
            <v>Fundamentos de Matem'atica Elementar I - T 02</v>
          </cell>
          <cell r="E59">
            <v>4</v>
          </cell>
          <cell r="F59">
            <v>60</v>
          </cell>
          <cell r="I59">
            <v>24</v>
          </cell>
          <cell r="J59">
            <v>21</v>
          </cell>
          <cell r="K59">
            <v>3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180</v>
          </cell>
          <cell r="I62">
            <v>94</v>
          </cell>
          <cell r="J62">
            <v>76</v>
          </cell>
          <cell r="K62">
            <v>12</v>
          </cell>
          <cell r="L62">
            <v>6</v>
          </cell>
        </row>
        <row r="69">
          <cell r="A69" t="str">
            <v>Álgebra (07.1)</v>
          </cell>
          <cell r="E69">
            <v>1</v>
          </cell>
          <cell r="F69">
            <v>15</v>
          </cell>
          <cell r="I69">
            <v>23</v>
          </cell>
          <cell r="J69">
            <v>7</v>
          </cell>
          <cell r="K69">
            <v>15</v>
          </cell>
          <cell r="L69">
            <v>1</v>
          </cell>
        </row>
        <row r="74">
          <cell r="E74">
            <v>1</v>
          </cell>
          <cell r="F74">
            <v>15</v>
          </cell>
          <cell r="G74">
            <v>30</v>
          </cell>
          <cell r="I74">
            <v>23</v>
          </cell>
          <cell r="J74">
            <v>7</v>
          </cell>
          <cell r="K74">
            <v>15</v>
          </cell>
          <cell r="L74">
            <v>1</v>
          </cell>
        </row>
        <row r="78">
          <cell r="A78" t="str">
            <v>Júlio Cezar da Silva</v>
          </cell>
        </row>
        <row r="80">
          <cell r="A80" t="str">
            <v>Introdução a álgebra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39295</v>
          </cell>
          <cell r="H82">
            <v>39660</v>
          </cell>
        </row>
        <row r="104">
          <cell r="L104">
            <v>30</v>
          </cell>
        </row>
        <row r="110">
          <cell r="A110" t="str">
            <v>Rivaldo do Nascimento Junior</v>
          </cell>
        </row>
        <row r="112">
          <cell r="A112" t="str">
            <v>A definir</v>
          </cell>
        </row>
        <row r="114">
          <cell r="G114">
            <v>39142</v>
          </cell>
        </row>
        <row r="117">
          <cell r="A117" t="str">
            <v>Emerson Souza silva</v>
          </cell>
        </row>
        <row r="119">
          <cell r="A119" t="str">
            <v>A definir</v>
          </cell>
          <cell r="J119" t="str">
            <v>CNPq</v>
          </cell>
        </row>
        <row r="121">
          <cell r="G121">
            <v>39142</v>
          </cell>
        </row>
        <row r="136">
          <cell r="L136">
            <v>0</v>
          </cell>
        </row>
        <row r="140">
          <cell r="A140" t="str">
            <v>Dimensao de Gelfand Kirillov</v>
          </cell>
          <cell r="I140" t="str">
            <v>CNPq</v>
          </cell>
          <cell r="K140" t="str">
            <v>Em andamento</v>
          </cell>
        </row>
        <row r="142">
          <cell r="A142" t="str">
            <v>PI teoria</v>
          </cell>
          <cell r="H142" t="str">
            <v>Coordenador</v>
          </cell>
          <cell r="J142">
            <v>39206</v>
          </cell>
        </row>
        <row r="147">
          <cell r="A147" t="str">
            <v>Identidades para matrizes em blocos</v>
          </cell>
          <cell r="I147" t="str">
            <v>CNPq</v>
          </cell>
          <cell r="K147" t="str">
            <v>Em andamento</v>
          </cell>
        </row>
        <row r="149">
          <cell r="A149" t="str">
            <v>Algebras com identidades polinomiais</v>
          </cell>
          <cell r="H149" t="str">
            <v>Participante</v>
          </cell>
          <cell r="J149">
            <v>39145</v>
          </cell>
        </row>
        <row r="154">
          <cell r="A154" t="str">
            <v>Identidades polinomiais fracas</v>
          </cell>
          <cell r="I154" t="str">
            <v>CNPq</v>
          </cell>
          <cell r="K154" t="str">
            <v>Em andamento</v>
          </cell>
        </row>
        <row r="156">
          <cell r="A156" t="str">
            <v>Álgebras com identidades polinomiais</v>
          </cell>
          <cell r="H156" t="str">
            <v>Coordenador</v>
          </cell>
          <cell r="J156">
            <v>39070</v>
          </cell>
        </row>
        <row r="166">
          <cell r="L166">
            <v>160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Segundo exame de qualificação ao doutorado</v>
          </cell>
          <cell r="H271" t="str">
            <v>Unicamp - SP</v>
          </cell>
          <cell r="K271">
            <v>39338</v>
          </cell>
        </row>
        <row r="272">
          <cell r="B272" t="str">
            <v>Banca examinadora de exame de qualificação</v>
          </cell>
        </row>
        <row r="274">
          <cell r="A274" t="str">
            <v>C oncurso de prof. Substituto</v>
          </cell>
          <cell r="H274" t="str">
            <v>UAME-UFCG</v>
          </cell>
          <cell r="K274">
            <v>39253</v>
          </cell>
        </row>
        <row r="275">
          <cell r="B275" t="str">
            <v>Banca examinadora de concurso público para professor temporário</v>
          </cell>
        </row>
        <row r="291">
          <cell r="L291">
            <v>22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Pós-Graduação em Matemática</v>
          </cell>
          <cell r="H324" t="str">
            <v>Port./UAME/01/2007</v>
          </cell>
          <cell r="J324">
            <v>39120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16</v>
          </cell>
        </row>
        <row r="346">
          <cell r="A346" t="str">
            <v>Assembleias departamentais</v>
          </cell>
        </row>
        <row r="353">
          <cell r="L353">
            <v>18</v>
          </cell>
        </row>
        <row r="389">
          <cell r="A389" t="str">
            <v>Universidade Federal de São Carlos - SP</v>
          </cell>
          <cell r="H389" t="str">
            <v>CNPq</v>
          </cell>
          <cell r="K389">
            <v>39258</v>
          </cell>
          <cell r="L389">
            <v>39262</v>
          </cell>
        </row>
        <row r="390">
          <cell r="C390" t="str">
            <v>Pesquisa em colaboração e conferencia</v>
          </cell>
        </row>
        <row r="393">
          <cell r="A393" t="str">
            <v>Universidade Estadual de Campinas - SP</v>
          </cell>
          <cell r="H393" t="str">
            <v>CNPq</v>
          </cell>
          <cell r="K393">
            <v>39335</v>
          </cell>
          <cell r="L393">
            <v>39340</v>
          </cell>
        </row>
        <row r="394">
          <cell r="C394" t="str">
            <v>Banca examinadora e pesquisa em colaboração</v>
          </cell>
        </row>
        <row r="406">
          <cell r="A406">
            <v>0</v>
          </cell>
          <cell r="B406">
            <v>0</v>
          </cell>
          <cell r="C406">
            <v>120</v>
          </cell>
          <cell r="D406">
            <v>180</v>
          </cell>
          <cell r="E406">
            <v>15</v>
          </cell>
          <cell r="F406">
            <v>210</v>
          </cell>
          <cell r="G406">
            <v>30</v>
          </cell>
          <cell r="H406">
            <v>0</v>
          </cell>
          <cell r="I406">
            <v>160</v>
          </cell>
          <cell r="J406">
            <v>0</v>
          </cell>
          <cell r="K406">
            <v>0</v>
          </cell>
          <cell r="L406">
            <v>22</v>
          </cell>
        </row>
        <row r="409">
          <cell r="A409">
            <v>0</v>
          </cell>
          <cell r="B409">
            <v>0</v>
          </cell>
          <cell r="C409">
            <v>16</v>
          </cell>
          <cell r="D409">
            <v>18</v>
          </cell>
          <cell r="E409">
            <v>771</v>
          </cell>
        </row>
      </sheetData>
      <sheetData sheetId="32">
        <row r="5">
          <cell r="L5">
            <v>800</v>
          </cell>
        </row>
        <row r="6">
          <cell r="L6">
            <v>720</v>
          </cell>
        </row>
        <row r="8">
          <cell r="L8">
            <v>731</v>
          </cell>
        </row>
        <row r="13">
          <cell r="C13" t="str">
            <v>Vandik Estevam Barbosa</v>
          </cell>
          <cell r="J13" t="str">
            <v>0330796-2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28369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- T 04</v>
          </cell>
          <cell r="E57">
            <v>4</v>
          </cell>
          <cell r="F57">
            <v>60</v>
          </cell>
          <cell r="I57">
            <v>51</v>
          </cell>
          <cell r="J57">
            <v>19</v>
          </cell>
          <cell r="K57">
            <v>11</v>
          </cell>
          <cell r="L57">
            <v>21</v>
          </cell>
        </row>
        <row r="58">
          <cell r="A58" t="str">
            <v>Cálculo Diferencial e Integral II - T 02 (Comp.+ Elétr)</v>
          </cell>
          <cell r="E58">
            <v>4</v>
          </cell>
          <cell r="F58">
            <v>60</v>
          </cell>
          <cell r="I58">
            <v>59</v>
          </cell>
          <cell r="J58">
            <v>18</v>
          </cell>
          <cell r="K58">
            <v>16</v>
          </cell>
          <cell r="L58">
            <v>25</v>
          </cell>
        </row>
        <row r="59">
          <cell r="A59" t="str">
            <v>Variáveis Complexas - T 01</v>
          </cell>
          <cell r="E59">
            <v>4</v>
          </cell>
          <cell r="F59">
            <v>60</v>
          </cell>
          <cell r="I59">
            <v>60</v>
          </cell>
          <cell r="J59">
            <v>15</v>
          </cell>
          <cell r="K59">
            <v>23</v>
          </cell>
          <cell r="L59">
            <v>22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170</v>
          </cell>
          <cell r="J62">
            <v>52</v>
          </cell>
          <cell r="K62">
            <v>50</v>
          </cell>
          <cell r="L62">
            <v>68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Raphael Tavares de Alencar</v>
          </cell>
        </row>
        <row r="80">
          <cell r="A80" t="str">
            <v>Monitoria da UAME</v>
          </cell>
        </row>
        <row r="82">
          <cell r="A82" t="str">
            <v>Monitoria</v>
          </cell>
          <cell r="G82" t="str">
            <v>28/05/07</v>
          </cell>
          <cell r="H82">
            <v>39357</v>
          </cell>
        </row>
        <row r="104">
          <cell r="L104">
            <v>72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 EXT. 40001</v>
          </cell>
          <cell r="H173" t="str">
            <v>Colaborador 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96">
          <cell r="L196">
            <v>75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Administração</v>
          </cell>
          <cell r="H324" t="str">
            <v>Port./UAME/019/2007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Matemática</v>
          </cell>
          <cell r="H328" t="str">
            <v>Port/UAME/007/2007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24</v>
          </cell>
        </row>
        <row r="347">
          <cell r="A347" t="str">
            <v>Reuniões da UAME</v>
          </cell>
        </row>
        <row r="353">
          <cell r="L353">
            <v>20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72</v>
          </cell>
          <cell r="H406">
            <v>0</v>
          </cell>
          <cell r="I406">
            <v>0</v>
          </cell>
          <cell r="J406">
            <v>75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24</v>
          </cell>
          <cell r="D409">
            <v>20</v>
          </cell>
          <cell r="E409">
            <v>731</v>
          </cell>
        </row>
      </sheetData>
      <sheetData sheetId="33">
        <row r="5">
          <cell r="L5">
            <v>800</v>
          </cell>
        </row>
        <row r="6">
          <cell r="L6">
            <v>720</v>
          </cell>
        </row>
        <row r="8">
          <cell r="L8">
            <v>800</v>
          </cell>
        </row>
        <row r="13">
          <cell r="C13" t="str">
            <v>Vanio Fragoso de Melo</v>
          </cell>
          <cell r="J13" t="str">
            <v>11964764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35172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UAME/CCT/UFCG</v>
          </cell>
          <cell r="F36" t="str">
            <v>Estudo Individual</v>
          </cell>
          <cell r="K36">
            <v>39114</v>
          </cell>
        </row>
        <row r="38">
          <cell r="A38" t="str">
            <v>Estudo Individual Sobre Geometria Semi-Riemanniana</v>
          </cell>
        </row>
        <row r="51">
          <cell r="L51">
            <v>60</v>
          </cell>
        </row>
        <row r="57">
          <cell r="A57" t="str">
            <v>Cálculo Diferencial e Integral II - T 04</v>
          </cell>
          <cell r="E57">
            <v>1</v>
          </cell>
          <cell r="F57">
            <v>15</v>
          </cell>
          <cell r="I57">
            <v>40</v>
          </cell>
          <cell r="J57">
            <v>9</v>
          </cell>
          <cell r="K57">
            <v>18</v>
          </cell>
          <cell r="L57">
            <v>13</v>
          </cell>
        </row>
        <row r="58">
          <cell r="A58" t="str">
            <v>Álgebra Vetorial e Geometria Analítica - T 07</v>
          </cell>
          <cell r="E58">
            <v>4</v>
          </cell>
          <cell r="F58">
            <v>60</v>
          </cell>
          <cell r="I58">
            <v>57</v>
          </cell>
          <cell r="J58">
            <v>10</v>
          </cell>
          <cell r="K58">
            <v>38</v>
          </cell>
          <cell r="L58">
            <v>9</v>
          </cell>
        </row>
        <row r="59">
          <cell r="A59" t="str">
            <v>Álgebra Vetorial e Geometria Analítica - T10</v>
          </cell>
          <cell r="E59">
            <v>4</v>
          </cell>
          <cell r="F59">
            <v>60</v>
          </cell>
          <cell r="I59">
            <v>31</v>
          </cell>
          <cell r="J59">
            <v>13</v>
          </cell>
          <cell r="K59">
            <v>12</v>
          </cell>
          <cell r="L59">
            <v>6</v>
          </cell>
        </row>
        <row r="62">
          <cell r="E62">
            <v>9</v>
          </cell>
          <cell r="F62">
            <v>135</v>
          </cell>
          <cell r="G62">
            <v>210</v>
          </cell>
          <cell r="I62">
            <v>128</v>
          </cell>
          <cell r="J62">
            <v>32</v>
          </cell>
          <cell r="K62">
            <v>68</v>
          </cell>
          <cell r="L62">
            <v>28</v>
          </cell>
        </row>
        <row r="69">
          <cell r="A69" t="str">
            <v>Geometria Diferencial (07.2)</v>
          </cell>
          <cell r="E69">
            <v>2</v>
          </cell>
          <cell r="F69">
            <v>30</v>
          </cell>
          <cell r="I69">
            <v>10</v>
          </cell>
        </row>
        <row r="74">
          <cell r="E74">
            <v>2</v>
          </cell>
          <cell r="F74">
            <v>30</v>
          </cell>
          <cell r="G74">
            <v>90</v>
          </cell>
          <cell r="I74">
            <v>10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Bruno Fontes de Sousa</v>
          </cell>
        </row>
        <row r="80">
          <cell r="A80" t="str">
            <v>Um Estudo Introdutório de Geometria Diferencial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38930</v>
          </cell>
          <cell r="H82">
            <v>39660</v>
          </cell>
        </row>
        <row r="85">
          <cell r="A85" t="str">
            <v>Leonardo Freire B. e Silva</v>
          </cell>
        </row>
        <row r="87">
          <cell r="A87" t="str">
            <v>Projeto de Monitoria da UAME</v>
          </cell>
        </row>
        <row r="89">
          <cell r="A89" t="str">
            <v>Monitoria</v>
          </cell>
          <cell r="G89">
            <v>39247</v>
          </cell>
          <cell r="H89">
            <v>39357</v>
          </cell>
        </row>
        <row r="104">
          <cell r="L104">
            <v>90</v>
          </cell>
        </row>
        <row r="110">
          <cell r="A110" t="str">
            <v>Suene Ferreira Campos</v>
          </cell>
        </row>
        <row r="112">
          <cell r="A112" t="str">
            <v>Modelos Deformáveis e Colisões</v>
          </cell>
          <cell r="J112" t="str">
            <v>CNPq</v>
          </cell>
        </row>
        <row r="114">
          <cell r="G114">
            <v>39153</v>
          </cell>
          <cell r="H114">
            <v>39883</v>
          </cell>
        </row>
        <row r="136">
          <cell r="L136">
            <v>10</v>
          </cell>
        </row>
        <row r="140">
          <cell r="A140" t="str">
            <v>Modelos Deformáveis e Algoritmos de Colisões</v>
          </cell>
          <cell r="K140" t="str">
            <v>Em andamento</v>
          </cell>
        </row>
        <row r="142">
          <cell r="A142" t="str">
            <v>Computação Gráfica</v>
          </cell>
          <cell r="H142" t="str">
            <v>Coordenador</v>
          </cell>
          <cell r="J142">
            <v>38412</v>
          </cell>
        </row>
        <row r="166">
          <cell r="L166">
            <v>30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Comissão de Bolsas e Seleção</v>
          </cell>
          <cell r="H271" t="str">
            <v>UAME/CCT/UFCG</v>
          </cell>
        </row>
        <row r="272">
          <cell r="B272" t="str">
            <v>Banca de seleção de alunos para o mestrado</v>
          </cell>
        </row>
        <row r="291">
          <cell r="L291">
            <v>5</v>
          </cell>
        </row>
        <row r="298">
          <cell r="L298">
            <v>0</v>
          </cell>
        </row>
        <row r="302">
          <cell r="A302" t="str">
            <v>Comissão de Avaliação de Estágio Probatório (Amanda, Henrique, Lindomberg)</v>
          </cell>
          <cell r="H302" t="str">
            <v>Port./DME/04/2004</v>
          </cell>
          <cell r="J302">
            <v>38260</v>
          </cell>
          <cell r="K302">
            <v>39354</v>
          </cell>
        </row>
        <row r="306">
          <cell r="A306" t="str">
            <v>Comissão de Avaliação de Estágio Probatório do Prof. Jesualdo</v>
          </cell>
          <cell r="H306" t="str">
            <v>Port./UAME/008/06</v>
          </cell>
          <cell r="J306">
            <v>38947</v>
          </cell>
          <cell r="K306">
            <v>40042</v>
          </cell>
        </row>
        <row r="310">
          <cell r="A310" t="str">
            <v>Comissão de Avaliação de Estágio Probatório da Profa Bianca Caretta</v>
          </cell>
          <cell r="H310" t="str">
            <v>Port./UAME/007/06</v>
          </cell>
          <cell r="J310">
            <v>38947</v>
          </cell>
          <cell r="K310">
            <v>40042</v>
          </cell>
        </row>
        <row r="318">
          <cell r="A318" t="str">
            <v>Assessor de Ensino da UAME</v>
          </cell>
          <cell r="H318" t="str">
            <v>Port./UAME/006/07</v>
          </cell>
          <cell r="J318">
            <v>39166</v>
          </cell>
        </row>
        <row r="320">
          <cell r="L320">
            <v>130</v>
          </cell>
        </row>
        <row r="324">
          <cell r="A324" t="str">
            <v>Pós-Graduação em Matemática</v>
          </cell>
          <cell r="H324" t="str">
            <v>Port./DCCT/055/05</v>
          </cell>
          <cell r="J324">
            <v>38565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10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60</v>
          </cell>
          <cell r="D406">
            <v>135</v>
          </cell>
          <cell r="E406">
            <v>30</v>
          </cell>
          <cell r="F406">
            <v>300</v>
          </cell>
          <cell r="G406">
            <v>90</v>
          </cell>
          <cell r="H406">
            <v>10</v>
          </cell>
          <cell r="I406">
            <v>30</v>
          </cell>
          <cell r="J406">
            <v>0</v>
          </cell>
          <cell r="K406">
            <v>0</v>
          </cell>
          <cell r="L406">
            <v>5</v>
          </cell>
        </row>
        <row r="409">
          <cell r="A409">
            <v>0</v>
          </cell>
          <cell r="B409">
            <v>130</v>
          </cell>
          <cell r="C409">
            <v>10</v>
          </cell>
          <cell r="D409">
            <v>0</v>
          </cell>
          <cell r="E409">
            <v>800</v>
          </cell>
        </row>
      </sheetData>
      <sheetData sheetId="34">
        <row r="5">
          <cell r="L5">
            <v>240</v>
          </cell>
        </row>
        <row r="6">
          <cell r="L6">
            <v>160</v>
          </cell>
        </row>
        <row r="8">
          <cell r="L8">
            <v>130</v>
          </cell>
        </row>
        <row r="13">
          <cell r="C13" t="str">
            <v>Areli Mesquita da Silva</v>
          </cell>
          <cell r="J13" t="str">
            <v>1580167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39324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40">
          <cell r="A40" t="str">
            <v>UFCG</v>
          </cell>
          <cell r="F40" t="str">
            <v>Preparação para o doutorado</v>
          </cell>
          <cell r="K40">
            <v>38901</v>
          </cell>
          <cell r="L40">
            <v>39036</v>
          </cell>
        </row>
        <row r="42">
          <cell r="A42" t="str">
            <v>Tópicos de Análise de Sobrevivência</v>
          </cell>
        </row>
        <row r="51">
          <cell r="L51">
            <v>10</v>
          </cell>
        </row>
        <row r="57">
          <cell r="A57" t="str">
            <v>Métodos Estatísticos - T 01</v>
          </cell>
          <cell r="E57">
            <v>1</v>
          </cell>
          <cell r="F57">
            <v>15</v>
          </cell>
          <cell r="I57">
            <v>45</v>
          </cell>
          <cell r="J57">
            <v>29</v>
          </cell>
          <cell r="K57">
            <v>12</v>
          </cell>
          <cell r="L57">
            <v>4</v>
          </cell>
        </row>
        <row r="58">
          <cell r="A58" t="str">
            <v>TE(Métodos Estatísticos) - T 01</v>
          </cell>
          <cell r="E58">
            <v>1</v>
          </cell>
          <cell r="F58">
            <v>15</v>
          </cell>
          <cell r="I58">
            <v>6</v>
          </cell>
          <cell r="J58">
            <v>4</v>
          </cell>
          <cell r="K58">
            <v>1</v>
          </cell>
          <cell r="L58">
            <v>1</v>
          </cell>
        </row>
        <row r="59">
          <cell r="A59" t="str">
            <v>Estatística Aplicada ao Design - T 01</v>
          </cell>
          <cell r="E59">
            <v>1</v>
          </cell>
          <cell r="F59">
            <v>15</v>
          </cell>
          <cell r="I59">
            <v>29</v>
          </cell>
          <cell r="J59">
            <v>25</v>
          </cell>
          <cell r="K59">
            <v>3</v>
          </cell>
          <cell r="L59">
            <v>1</v>
          </cell>
        </row>
        <row r="60">
          <cell r="A60" t="str">
            <v>Estatística Aplicada às Ciências Sociais II - T 01</v>
          </cell>
          <cell r="E60">
            <v>1</v>
          </cell>
          <cell r="F60">
            <v>15</v>
          </cell>
          <cell r="I60">
            <v>11</v>
          </cell>
          <cell r="J60">
            <v>6</v>
          </cell>
          <cell r="K60">
            <v>4</v>
          </cell>
          <cell r="L60">
            <v>1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91</v>
          </cell>
          <cell r="J62">
            <v>64</v>
          </cell>
          <cell r="K62">
            <v>20</v>
          </cell>
          <cell r="L62">
            <v>7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10</v>
          </cell>
          <cell r="D406">
            <v>60</v>
          </cell>
          <cell r="E406">
            <v>0</v>
          </cell>
          <cell r="F406">
            <v>60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130</v>
          </cell>
        </row>
      </sheetData>
      <sheetData sheetId="35">
        <row r="5">
          <cell r="L5">
            <v>800</v>
          </cell>
        </row>
        <row r="6">
          <cell r="L6">
            <v>720</v>
          </cell>
        </row>
        <row r="8">
          <cell r="L8">
            <v>720</v>
          </cell>
        </row>
        <row r="13">
          <cell r="C13" t="str">
            <v>Cícero Januário Guimarães </v>
          </cell>
          <cell r="J13" t="str">
            <v>1541942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38902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- T 01 (Elétrica + Computação)</v>
          </cell>
          <cell r="E57">
            <v>4</v>
          </cell>
          <cell r="F57">
            <v>60</v>
          </cell>
          <cell r="I57">
            <v>60</v>
          </cell>
          <cell r="J57">
            <v>23</v>
          </cell>
          <cell r="K57">
            <v>30</v>
          </cell>
          <cell r="L57">
            <v>7</v>
          </cell>
        </row>
        <row r="58">
          <cell r="A58" t="str">
            <v>Álgebra Linear I - T 03</v>
          </cell>
          <cell r="E58">
            <v>4</v>
          </cell>
          <cell r="F58">
            <v>60</v>
          </cell>
          <cell r="I58">
            <v>53</v>
          </cell>
          <cell r="J58">
            <v>7</v>
          </cell>
          <cell r="K58">
            <v>35</v>
          </cell>
          <cell r="L58">
            <v>11</v>
          </cell>
        </row>
        <row r="59">
          <cell r="A59" t="str">
            <v>Matemática Aplicada à Administração II - T 01</v>
          </cell>
          <cell r="E59">
            <v>4</v>
          </cell>
          <cell r="F59">
            <v>60</v>
          </cell>
          <cell r="I59">
            <v>31</v>
          </cell>
          <cell r="J59">
            <v>21</v>
          </cell>
          <cell r="K59">
            <v>6</v>
          </cell>
          <cell r="L59">
            <v>4</v>
          </cell>
        </row>
        <row r="60">
          <cell r="A60" t="str">
            <v>Matemática Aplicada à Administração II - T 02</v>
          </cell>
          <cell r="E60">
            <v>4</v>
          </cell>
          <cell r="F60">
            <v>60</v>
          </cell>
          <cell r="I60">
            <v>33</v>
          </cell>
          <cell r="J60">
            <v>6</v>
          </cell>
          <cell r="K60">
            <v>18</v>
          </cell>
          <cell r="L60">
            <v>9</v>
          </cell>
        </row>
        <row r="62">
          <cell r="E62">
            <v>16</v>
          </cell>
          <cell r="F62">
            <v>240</v>
          </cell>
          <cell r="G62">
            <v>470</v>
          </cell>
          <cell r="I62">
            <v>177</v>
          </cell>
          <cell r="J62">
            <v>57</v>
          </cell>
          <cell r="K62">
            <v>89</v>
          </cell>
          <cell r="L62">
            <v>31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Fernando Araújo da Silva</v>
          </cell>
        </row>
        <row r="80">
          <cell r="A80" t="str">
            <v>Monitoria/Álgebra Linear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39238</v>
          </cell>
          <cell r="H82">
            <v>39345</v>
          </cell>
        </row>
        <row r="104">
          <cell r="L104">
            <v>10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240</v>
          </cell>
          <cell r="E406">
            <v>0</v>
          </cell>
          <cell r="F406">
            <v>470</v>
          </cell>
          <cell r="G406">
            <v>10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720</v>
          </cell>
        </row>
      </sheetData>
      <sheetData sheetId="36">
        <row r="5">
          <cell r="L5">
            <v>560</v>
          </cell>
        </row>
        <row r="6">
          <cell r="L6">
            <v>560</v>
          </cell>
        </row>
        <row r="8">
          <cell r="L8">
            <v>560</v>
          </cell>
        </row>
        <row r="13">
          <cell r="C13" t="str">
            <v>Guilherme Luiz O Neto</v>
          </cell>
          <cell r="J13" t="str">
            <v>01541136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III</v>
          </cell>
          <cell r="D15">
            <v>38902</v>
          </cell>
          <cell r="E15" t="str">
            <v>Contrato</v>
          </cell>
          <cell r="F15">
            <v>40</v>
          </cell>
          <cell r="G15" t="str">
            <v>TP</v>
          </cell>
          <cell r="H15" t="str">
            <v>Docente Substituto</v>
          </cell>
          <cell r="K15">
            <v>39323</v>
          </cell>
          <cell r="L15" t="str">
            <v>Demissão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 T 04</v>
          </cell>
          <cell r="E57">
            <v>4</v>
          </cell>
          <cell r="F57">
            <v>56</v>
          </cell>
          <cell r="I57">
            <v>60</v>
          </cell>
          <cell r="J57">
            <v>18</v>
          </cell>
          <cell r="K57">
            <v>21</v>
          </cell>
          <cell r="L57">
            <v>21</v>
          </cell>
        </row>
        <row r="58">
          <cell r="A58" t="str">
            <v>Cálculo Diferencial e Integral I - T 03</v>
          </cell>
          <cell r="E58">
            <v>6</v>
          </cell>
          <cell r="F58">
            <v>84</v>
          </cell>
          <cell r="I58">
            <v>60</v>
          </cell>
          <cell r="J58">
            <v>16</v>
          </cell>
          <cell r="K58">
            <v>17</v>
          </cell>
          <cell r="L58">
            <v>27</v>
          </cell>
        </row>
        <row r="59">
          <cell r="A59" t="str">
            <v>Cálculo Diferencial e Integral I - T 05</v>
          </cell>
          <cell r="E59">
            <v>6</v>
          </cell>
          <cell r="F59">
            <v>84</v>
          </cell>
          <cell r="I59">
            <v>61</v>
          </cell>
          <cell r="J59">
            <v>21</v>
          </cell>
          <cell r="K59">
            <v>23</v>
          </cell>
          <cell r="L59">
            <v>17</v>
          </cell>
        </row>
        <row r="62">
          <cell r="E62">
            <v>16</v>
          </cell>
          <cell r="F62">
            <v>224</v>
          </cell>
          <cell r="G62">
            <v>336</v>
          </cell>
          <cell r="I62">
            <v>181</v>
          </cell>
          <cell r="J62">
            <v>55</v>
          </cell>
          <cell r="K62">
            <v>61</v>
          </cell>
          <cell r="L62">
            <v>65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224</v>
          </cell>
          <cell r="E406">
            <v>0</v>
          </cell>
          <cell r="F406">
            <v>336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560</v>
          </cell>
        </row>
      </sheetData>
      <sheetData sheetId="37">
        <row r="5">
          <cell r="L5">
            <v>600</v>
          </cell>
        </row>
        <row r="6">
          <cell r="L6">
            <v>520</v>
          </cell>
        </row>
        <row r="8">
          <cell r="L8">
            <v>560</v>
          </cell>
        </row>
        <row r="13">
          <cell r="C13" t="str">
            <v>Hallyson Gustavo Guedes de M. Lima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39280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 01 (Comp+Eletr)</v>
          </cell>
          <cell r="E57">
            <v>2.7</v>
          </cell>
          <cell r="F57">
            <v>40</v>
          </cell>
          <cell r="I57">
            <v>60</v>
          </cell>
          <cell r="J57">
            <v>38</v>
          </cell>
          <cell r="K57">
            <v>9</v>
          </cell>
          <cell r="L57">
            <v>13</v>
          </cell>
        </row>
        <row r="58">
          <cell r="A58" t="str">
            <v>Cálculo Diferencial e Integral II - T04</v>
          </cell>
          <cell r="E58">
            <v>2.7</v>
          </cell>
          <cell r="F58">
            <v>40</v>
          </cell>
          <cell r="I58">
            <v>40</v>
          </cell>
          <cell r="J58">
            <v>9</v>
          </cell>
          <cell r="K58">
            <v>18</v>
          </cell>
          <cell r="L58">
            <v>13</v>
          </cell>
        </row>
        <row r="59">
          <cell r="A59" t="str">
            <v>Álgebra Vetorial e Geometria Analítica - T 01</v>
          </cell>
          <cell r="E59">
            <v>2.7</v>
          </cell>
          <cell r="F59">
            <v>40</v>
          </cell>
          <cell r="I59">
            <v>59</v>
          </cell>
          <cell r="J59">
            <v>45</v>
          </cell>
          <cell r="K59">
            <v>8</v>
          </cell>
          <cell r="L59">
            <v>6</v>
          </cell>
        </row>
        <row r="60">
          <cell r="A60" t="str">
            <v>Álgebra Vetorial e Geometria Analítica - T09</v>
          </cell>
          <cell r="E60">
            <v>2.7</v>
          </cell>
          <cell r="F60">
            <v>40</v>
          </cell>
          <cell r="I60">
            <v>56</v>
          </cell>
          <cell r="J60">
            <v>27</v>
          </cell>
          <cell r="K60">
            <v>25</v>
          </cell>
          <cell r="L60">
            <v>4</v>
          </cell>
        </row>
        <row r="62">
          <cell r="E62">
            <v>10.8</v>
          </cell>
          <cell r="F62">
            <v>160</v>
          </cell>
          <cell r="G62">
            <v>400</v>
          </cell>
          <cell r="I62">
            <v>215</v>
          </cell>
          <cell r="J62">
            <v>119</v>
          </cell>
          <cell r="K62">
            <v>60</v>
          </cell>
          <cell r="L62">
            <v>36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160</v>
          </cell>
          <cell r="E406">
            <v>0</v>
          </cell>
          <cell r="F406">
            <v>400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560</v>
          </cell>
        </row>
      </sheetData>
      <sheetData sheetId="38">
        <row r="5">
          <cell r="L5">
            <v>800</v>
          </cell>
        </row>
        <row r="6">
          <cell r="L6">
            <v>720</v>
          </cell>
        </row>
        <row r="8">
          <cell r="L8">
            <v>720</v>
          </cell>
        </row>
        <row r="13">
          <cell r="C13" t="str">
            <v>José Iraponil Costa Lima</v>
          </cell>
          <cell r="J13" t="str">
            <v>1503651-9</v>
          </cell>
          <cell r="L13" t="str">
            <v>Ativa</v>
          </cell>
        </row>
        <row r="15">
          <cell r="A15" t="str">
            <v>Especialista</v>
          </cell>
          <cell r="B15" t="str">
            <v>Auxiliar</v>
          </cell>
          <cell r="C15" t="str">
            <v>I</v>
          </cell>
          <cell r="D15">
            <v>38565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40</v>
          </cell>
        </row>
        <row r="57">
          <cell r="A57" t="str">
            <v>Introdução à Estatística Econômica</v>
          </cell>
          <cell r="E57">
            <v>4</v>
          </cell>
          <cell r="F57">
            <v>60</v>
          </cell>
          <cell r="I57">
            <v>60</v>
          </cell>
          <cell r="J57">
            <v>26</v>
          </cell>
          <cell r="K57">
            <v>25</v>
          </cell>
          <cell r="L57">
            <v>9</v>
          </cell>
        </row>
        <row r="58">
          <cell r="A58" t="str">
            <v>Probabilidade e Estatística - T 01</v>
          </cell>
          <cell r="E58">
            <v>6</v>
          </cell>
          <cell r="F58">
            <v>90</v>
          </cell>
          <cell r="I58">
            <v>60</v>
          </cell>
          <cell r="J58">
            <v>29</v>
          </cell>
          <cell r="K58">
            <v>17</v>
          </cell>
          <cell r="L58">
            <v>14</v>
          </cell>
        </row>
        <row r="59">
          <cell r="A59" t="str">
            <v>Probabilidade e Estatística - T 02</v>
          </cell>
          <cell r="E59">
            <v>6</v>
          </cell>
          <cell r="F59">
            <v>90</v>
          </cell>
          <cell r="I59">
            <v>65</v>
          </cell>
          <cell r="J59">
            <v>35</v>
          </cell>
          <cell r="K59">
            <v>22</v>
          </cell>
          <cell r="L59">
            <v>8</v>
          </cell>
        </row>
        <row r="62">
          <cell r="E62">
            <v>16</v>
          </cell>
          <cell r="F62">
            <v>240</v>
          </cell>
          <cell r="G62">
            <v>360</v>
          </cell>
          <cell r="I62">
            <v>185</v>
          </cell>
          <cell r="J62">
            <v>90</v>
          </cell>
          <cell r="K62">
            <v>64</v>
          </cell>
          <cell r="L62">
            <v>31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Edissa Regatas Moreira</v>
          </cell>
        </row>
        <row r="80">
          <cell r="A80" t="str">
            <v>Monitoria de Introdução à Estatística Econômica</v>
          </cell>
          <cell r="L80" t="str">
            <v>Concluído</v>
          </cell>
        </row>
        <row r="82">
          <cell r="A82" t="str">
            <v>Monitoria</v>
          </cell>
          <cell r="G82">
            <v>39230</v>
          </cell>
          <cell r="H82">
            <v>39353</v>
          </cell>
        </row>
        <row r="85">
          <cell r="A85" t="str">
            <v>Júlio César Medeiros Diniz</v>
          </cell>
        </row>
        <row r="87">
          <cell r="A87" t="str">
            <v>Monitoria de Probabilidade e Estatística</v>
          </cell>
          <cell r="L87" t="str">
            <v>Concluído</v>
          </cell>
        </row>
        <row r="89">
          <cell r="A89" t="str">
            <v>Monitoria</v>
          </cell>
          <cell r="G89">
            <v>39230</v>
          </cell>
          <cell r="H89">
            <v>39353</v>
          </cell>
        </row>
        <row r="104">
          <cell r="L104">
            <v>80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40</v>
          </cell>
          <cell r="D406">
            <v>240</v>
          </cell>
          <cell r="E406">
            <v>0</v>
          </cell>
          <cell r="F406">
            <v>360</v>
          </cell>
          <cell r="G406">
            <v>80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720</v>
          </cell>
        </row>
      </sheetData>
      <sheetData sheetId="39">
        <row r="5">
          <cell r="L5">
            <v>800</v>
          </cell>
        </row>
        <row r="6">
          <cell r="L6">
            <v>720</v>
          </cell>
        </row>
        <row r="8">
          <cell r="L8">
            <v>666</v>
          </cell>
        </row>
        <row r="13">
          <cell r="C13" t="str">
            <v>José Vieira Alves</v>
          </cell>
          <cell r="J13" t="str">
            <v>8330862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38902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 T 03</v>
          </cell>
          <cell r="E57">
            <v>4</v>
          </cell>
          <cell r="F57">
            <v>60</v>
          </cell>
          <cell r="I57">
            <v>59</v>
          </cell>
          <cell r="J57">
            <v>28</v>
          </cell>
          <cell r="K57">
            <v>23</v>
          </cell>
          <cell r="L57">
            <v>8</v>
          </cell>
        </row>
        <row r="58">
          <cell r="A58" t="str">
            <v>Cálculo Diferencial e Integral III - T 02</v>
          </cell>
          <cell r="E58">
            <v>6</v>
          </cell>
          <cell r="F58">
            <v>90</v>
          </cell>
          <cell r="I58">
            <v>47</v>
          </cell>
          <cell r="J58">
            <v>34</v>
          </cell>
          <cell r="K58">
            <v>13</v>
          </cell>
          <cell r="L58">
            <v>0</v>
          </cell>
        </row>
        <row r="59">
          <cell r="A59" t="str">
            <v>Cálculo Diferencial e Integral III - T 03</v>
          </cell>
          <cell r="E59">
            <v>6</v>
          </cell>
          <cell r="F59">
            <v>90</v>
          </cell>
          <cell r="I59">
            <v>37</v>
          </cell>
          <cell r="J59">
            <v>19</v>
          </cell>
          <cell r="K59">
            <v>15</v>
          </cell>
          <cell r="L59">
            <v>3</v>
          </cell>
        </row>
        <row r="62">
          <cell r="E62">
            <v>16</v>
          </cell>
          <cell r="F62">
            <v>240</v>
          </cell>
          <cell r="G62">
            <v>294</v>
          </cell>
          <cell r="I62">
            <v>143</v>
          </cell>
          <cell r="J62">
            <v>81</v>
          </cell>
          <cell r="K62">
            <v>51</v>
          </cell>
          <cell r="L62">
            <v>11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Sebastião Rogério da Silva</v>
          </cell>
        </row>
        <row r="80">
          <cell r="A80" t="str">
            <v>Estágio dos alunos bolsistas  revelados pela  OBMEP / 2006</v>
          </cell>
          <cell r="J80" t="str">
            <v>CNPq</v>
          </cell>
          <cell r="L80" t="str">
            <v>Em andamento</v>
          </cell>
        </row>
        <row r="82">
          <cell r="G82">
            <v>39234</v>
          </cell>
          <cell r="H82">
            <v>39599</v>
          </cell>
        </row>
        <row r="85">
          <cell r="A85" t="str">
            <v>Renato de Melo Filho</v>
          </cell>
        </row>
        <row r="87">
          <cell r="A87" t="str">
            <v>Estágio dos alunos bolsistas  revelados pela  OBMEP / 2006</v>
          </cell>
          <cell r="L87" t="str">
            <v>Em andamento</v>
          </cell>
        </row>
        <row r="89">
          <cell r="G89">
            <v>39234</v>
          </cell>
          <cell r="H89">
            <v>39599</v>
          </cell>
        </row>
        <row r="92">
          <cell r="A92" t="str">
            <v>Francimário Souto Medeiros</v>
          </cell>
        </row>
        <row r="94">
          <cell r="A94" t="str">
            <v>Estágio dos alunos bolsistas  revelados pela  OBMEP / 2006</v>
          </cell>
          <cell r="L94" t="str">
            <v>Em andamento</v>
          </cell>
        </row>
        <row r="96">
          <cell r="G96">
            <v>39234</v>
          </cell>
          <cell r="H96">
            <v>39599</v>
          </cell>
        </row>
        <row r="99">
          <cell r="A99" t="str">
            <v>Camila Paulino Marques</v>
          </cell>
        </row>
        <row r="101">
          <cell r="A101" t="str">
            <v>Estágio dos alunos bolsistas  revelados pela  OBMEP / 2006</v>
          </cell>
          <cell r="L101" t="str">
            <v>Em andamento</v>
          </cell>
        </row>
        <row r="103">
          <cell r="G103">
            <v>39234</v>
          </cell>
          <cell r="H103">
            <v>39599</v>
          </cell>
        </row>
        <row r="104">
          <cell r="L104">
            <v>72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 Ext. 0040001</v>
          </cell>
          <cell r="H173" t="str">
            <v>Colaborador 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80">
          <cell r="A180" t="str">
            <v>Olimpíadas Brasileiras de Matemática (OBM)</v>
          </cell>
          <cell r="I180" t="str">
            <v>Permanente</v>
          </cell>
          <cell r="K180" t="str">
            <v>Em andamento</v>
          </cell>
        </row>
        <row r="182">
          <cell r="A182" t="str">
            <v>Apoio à Comunidade</v>
          </cell>
          <cell r="H182" t="str">
            <v>Coordenador</v>
          </cell>
        </row>
        <row r="184">
          <cell r="E184" t="str">
            <v>Alunos dos ensinos fundamental e médio</v>
          </cell>
          <cell r="I184" t="str">
            <v>UFCG</v>
          </cell>
          <cell r="K184">
            <v>1000</v>
          </cell>
        </row>
        <row r="196">
          <cell r="L196">
            <v>60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240</v>
          </cell>
          <cell r="E406">
            <v>0</v>
          </cell>
          <cell r="F406">
            <v>294</v>
          </cell>
          <cell r="G406">
            <v>72</v>
          </cell>
          <cell r="H406">
            <v>0</v>
          </cell>
          <cell r="I406">
            <v>0</v>
          </cell>
          <cell r="J406">
            <v>60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666</v>
          </cell>
        </row>
      </sheetData>
      <sheetData sheetId="40">
        <row r="4">
          <cell r="H4" t="str">
            <v>2007.1</v>
          </cell>
        </row>
        <row r="5">
          <cell r="L5">
            <v>800</v>
          </cell>
        </row>
        <row r="6">
          <cell r="L6">
            <v>720</v>
          </cell>
        </row>
        <row r="8">
          <cell r="L8">
            <v>720</v>
          </cell>
        </row>
        <row r="13">
          <cell r="C13" t="str">
            <v>Juliana Aragão de Araújo</v>
          </cell>
          <cell r="J13" t="str">
            <v>2354783-7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38565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- T 03</v>
          </cell>
          <cell r="E57">
            <v>4</v>
          </cell>
          <cell r="F57">
            <v>60</v>
          </cell>
          <cell r="I57">
            <v>47</v>
          </cell>
          <cell r="J57">
            <v>13</v>
          </cell>
          <cell r="K57">
            <v>19</v>
          </cell>
          <cell r="L57">
            <v>15</v>
          </cell>
        </row>
        <row r="58">
          <cell r="A58" t="str">
            <v>Cálculo Dif. e Integral II - T 01 (Comp.+Elétrica)</v>
          </cell>
          <cell r="E58">
            <v>4</v>
          </cell>
          <cell r="F58">
            <v>60</v>
          </cell>
          <cell r="I58">
            <v>60</v>
          </cell>
          <cell r="J58">
            <v>33</v>
          </cell>
          <cell r="K58">
            <v>6</v>
          </cell>
          <cell r="L58">
            <v>21</v>
          </cell>
        </row>
        <row r="59">
          <cell r="A59" t="str">
            <v>Algebra Linear - T 02 (Computação+Elétrica)</v>
          </cell>
          <cell r="E59">
            <v>4</v>
          </cell>
          <cell r="F59">
            <v>60</v>
          </cell>
          <cell r="I59">
            <v>43</v>
          </cell>
          <cell r="J59">
            <v>19</v>
          </cell>
          <cell r="K59">
            <v>11</v>
          </cell>
          <cell r="L59">
            <v>13</v>
          </cell>
        </row>
        <row r="60">
          <cell r="A60" t="str">
            <v>Métodos Quantitativos I - T 01</v>
          </cell>
          <cell r="E60">
            <v>4</v>
          </cell>
          <cell r="F60">
            <v>60</v>
          </cell>
          <cell r="I60">
            <v>58</v>
          </cell>
          <cell r="J60">
            <v>12</v>
          </cell>
          <cell r="K60">
            <v>18</v>
          </cell>
          <cell r="L60">
            <v>28</v>
          </cell>
        </row>
        <row r="62">
          <cell r="E62">
            <v>16</v>
          </cell>
          <cell r="F62">
            <v>240</v>
          </cell>
          <cell r="G62">
            <v>450</v>
          </cell>
          <cell r="I62">
            <v>208</v>
          </cell>
          <cell r="J62">
            <v>77</v>
          </cell>
          <cell r="K62">
            <v>54</v>
          </cell>
          <cell r="L62">
            <v>77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Antides Victor de Araújo</v>
          </cell>
        </row>
        <row r="80">
          <cell r="A80" t="str">
            <v>Projeto de Monitoria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39293</v>
          </cell>
          <cell r="H82">
            <v>39357</v>
          </cell>
        </row>
        <row r="104">
          <cell r="L104">
            <v>22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Elaboração e correção de provas para seleção de monitor da disciplina Métodos Quantitativos I </v>
          </cell>
          <cell r="J247">
            <v>39278</v>
          </cell>
          <cell r="K247">
            <v>39288</v>
          </cell>
        </row>
        <row r="248">
          <cell r="B248" t="str">
            <v>Participação em equipe executora e projetos de monitoria, PROLICEN, PROIN ou PET no âmbito do Departamento ou Curso</v>
          </cell>
        </row>
        <row r="267">
          <cell r="L267">
            <v>8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240</v>
          </cell>
          <cell r="E406">
            <v>0</v>
          </cell>
          <cell r="F406">
            <v>450</v>
          </cell>
          <cell r="G406">
            <v>22</v>
          </cell>
          <cell r="H406">
            <v>0</v>
          </cell>
          <cell r="I406">
            <v>0</v>
          </cell>
          <cell r="J406">
            <v>0</v>
          </cell>
          <cell r="K406">
            <v>8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720</v>
          </cell>
        </row>
      </sheetData>
      <sheetData sheetId="41">
        <row r="5">
          <cell r="L5">
            <v>1040</v>
          </cell>
        </row>
        <row r="6">
          <cell r="L6">
            <v>760</v>
          </cell>
        </row>
        <row r="8">
          <cell r="L8">
            <v>726</v>
          </cell>
        </row>
        <row r="13">
          <cell r="C13" t="str">
            <v>Rosângela da Silva Figueredo</v>
          </cell>
          <cell r="J13" t="str">
            <v>2436471-0</v>
          </cell>
          <cell r="L13" t="str">
            <v>Ativa</v>
          </cell>
        </row>
        <row r="15">
          <cell r="A15" t="str">
            <v>Mestre</v>
          </cell>
          <cell r="B15" t="str">
            <v>Auxiliar</v>
          </cell>
          <cell r="C15" t="str">
            <v>I</v>
          </cell>
          <cell r="D15">
            <v>37946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Substituto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Curso de mestrado vinculado a UFCG ou não</v>
          </cell>
          <cell r="K36">
            <v>38412</v>
          </cell>
        </row>
        <row r="38">
          <cell r="A38" t="str">
            <v>Modelos de Covariância com Erro nas Variáveis Elípticas</v>
          </cell>
        </row>
        <row r="51">
          <cell r="L51">
            <v>0</v>
          </cell>
        </row>
        <row r="57">
          <cell r="A57" t="str">
            <v>Estatística Aplicada à Ciencias Sociais I - T 01</v>
          </cell>
          <cell r="E57">
            <v>4</v>
          </cell>
          <cell r="F57">
            <v>60</v>
          </cell>
          <cell r="I57">
            <v>29</v>
          </cell>
          <cell r="J57">
            <v>16</v>
          </cell>
          <cell r="K57">
            <v>5</v>
          </cell>
          <cell r="L57">
            <v>8</v>
          </cell>
        </row>
        <row r="58">
          <cell r="A58" t="str">
            <v>Estatística Descritiva (Noturno) - T 02</v>
          </cell>
          <cell r="E58">
            <v>4</v>
          </cell>
          <cell r="F58">
            <v>60</v>
          </cell>
          <cell r="I58">
            <v>27</v>
          </cell>
          <cell r="J58">
            <v>18</v>
          </cell>
          <cell r="K58">
            <v>1</v>
          </cell>
          <cell r="L58">
            <v>8</v>
          </cell>
        </row>
        <row r="59">
          <cell r="A59" t="str">
            <v>Estatística Descritiva (Diurno) - T 01</v>
          </cell>
          <cell r="E59">
            <v>4</v>
          </cell>
          <cell r="F59">
            <v>60</v>
          </cell>
          <cell r="I59">
            <v>32</v>
          </cell>
          <cell r="J59">
            <v>26</v>
          </cell>
          <cell r="K59">
            <v>0</v>
          </cell>
          <cell r="L59">
            <v>6</v>
          </cell>
        </row>
        <row r="60">
          <cell r="A60" t="str">
            <v>Inferencia Estatística - T 01</v>
          </cell>
          <cell r="E60">
            <v>3.1</v>
          </cell>
          <cell r="F60">
            <v>46</v>
          </cell>
          <cell r="I60">
            <v>33</v>
          </cell>
          <cell r="J60">
            <v>27</v>
          </cell>
          <cell r="K60">
            <v>1</v>
          </cell>
          <cell r="L60">
            <v>5</v>
          </cell>
        </row>
        <row r="61">
          <cell r="A61" t="str">
            <v>Estatística Econômica e Introdução à Econometria</v>
          </cell>
          <cell r="E61">
            <v>1.33</v>
          </cell>
          <cell r="F61">
            <v>20</v>
          </cell>
        </row>
        <row r="62">
          <cell r="E62">
            <v>16.43</v>
          </cell>
          <cell r="F62">
            <v>246</v>
          </cell>
          <cell r="G62">
            <v>480</v>
          </cell>
          <cell r="I62">
            <v>121</v>
          </cell>
          <cell r="J62">
            <v>87</v>
          </cell>
          <cell r="K62">
            <v>7</v>
          </cell>
          <cell r="L62">
            <v>27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246</v>
          </cell>
          <cell r="E406">
            <v>0</v>
          </cell>
          <cell r="F406">
            <v>480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726</v>
          </cell>
        </row>
      </sheetData>
      <sheetData sheetId="42">
        <row r="5">
          <cell r="L5">
            <v>800</v>
          </cell>
        </row>
        <row r="6">
          <cell r="L6">
            <v>720</v>
          </cell>
        </row>
        <row r="8">
          <cell r="L8">
            <v>720</v>
          </cell>
        </row>
        <row r="13">
          <cell r="C13" t="str">
            <v>Tatiana Rocha de Souza</v>
          </cell>
          <cell r="J13" t="str">
            <v>1521505-7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37950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I - T 02</v>
          </cell>
          <cell r="E57">
            <v>4</v>
          </cell>
          <cell r="F57">
            <v>60</v>
          </cell>
          <cell r="I57">
            <v>60</v>
          </cell>
          <cell r="J57">
            <v>19</v>
          </cell>
          <cell r="K57">
            <v>25</v>
          </cell>
          <cell r="L57">
            <v>16</v>
          </cell>
        </row>
        <row r="58">
          <cell r="A58" t="str">
            <v>Álgebra Linear I - T 04</v>
          </cell>
          <cell r="E58">
            <v>4</v>
          </cell>
          <cell r="F58">
            <v>60</v>
          </cell>
          <cell r="I58">
            <v>53</v>
          </cell>
          <cell r="J58">
            <v>17</v>
          </cell>
          <cell r="K58">
            <v>17</v>
          </cell>
          <cell r="L58">
            <v>19</v>
          </cell>
        </row>
        <row r="59">
          <cell r="A59" t="str">
            <v>Métodos Quantitativos II - T 01</v>
          </cell>
          <cell r="E59">
            <v>4</v>
          </cell>
          <cell r="F59">
            <v>60</v>
          </cell>
          <cell r="I59">
            <v>52</v>
          </cell>
          <cell r="J59">
            <v>26</v>
          </cell>
          <cell r="K59">
            <v>25</v>
          </cell>
          <cell r="L59">
            <v>1</v>
          </cell>
        </row>
        <row r="60">
          <cell r="A60" t="str">
            <v>Métodos Quantitativos III - T 01</v>
          </cell>
          <cell r="E60">
            <v>4</v>
          </cell>
          <cell r="F60">
            <v>60</v>
          </cell>
          <cell r="I60">
            <v>45</v>
          </cell>
          <cell r="J60">
            <v>28</v>
          </cell>
          <cell r="K60">
            <v>12</v>
          </cell>
          <cell r="L60">
            <v>5</v>
          </cell>
        </row>
        <row r="62">
          <cell r="E62">
            <v>16</v>
          </cell>
          <cell r="F62">
            <v>240</v>
          </cell>
          <cell r="G62">
            <v>480</v>
          </cell>
          <cell r="I62">
            <v>210</v>
          </cell>
          <cell r="J62">
            <v>90</v>
          </cell>
          <cell r="K62">
            <v>79</v>
          </cell>
          <cell r="L62">
            <v>41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240</v>
          </cell>
          <cell r="E406">
            <v>0</v>
          </cell>
          <cell r="F406">
            <v>480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720</v>
          </cell>
        </row>
      </sheetData>
      <sheetData sheetId="43">
        <row r="5">
          <cell r="L5">
            <v>0</v>
          </cell>
        </row>
        <row r="6">
          <cell r="L6">
            <v>0</v>
          </cell>
        </row>
        <row r="8">
          <cell r="L8">
            <v>54</v>
          </cell>
        </row>
        <row r="13">
          <cell r="C13" t="str">
            <v>José Vieira Alves(Continuação)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Joyce A. B. dos Santos</v>
          </cell>
        </row>
        <row r="80">
          <cell r="A80" t="str">
            <v>Estágio dos alunos bolsistas  revelados pela  OBMEP / 2006</v>
          </cell>
          <cell r="J80" t="str">
            <v>CNPq</v>
          </cell>
          <cell r="L80" t="str">
            <v>Em andamento</v>
          </cell>
        </row>
        <row r="82">
          <cell r="G82">
            <v>39234</v>
          </cell>
          <cell r="H82">
            <v>39599</v>
          </cell>
        </row>
        <row r="85">
          <cell r="A85" t="str">
            <v>Wederson Santos Silva</v>
          </cell>
        </row>
        <row r="87">
          <cell r="A87" t="str">
            <v>Estágio dos alunos bolsistas  revelados pela  OBMEP / 2006</v>
          </cell>
          <cell r="L87" t="str">
            <v>Em andamento</v>
          </cell>
        </row>
        <row r="89">
          <cell r="G89">
            <v>39234</v>
          </cell>
          <cell r="H89">
            <v>39599</v>
          </cell>
        </row>
        <row r="92">
          <cell r="A92" t="str">
            <v>Pedro Augusto Guedes de França</v>
          </cell>
        </row>
        <row r="94">
          <cell r="A94" t="str">
            <v>Estágio dos alunos bolsistas  revelados pela  OBMEP / 2006</v>
          </cell>
          <cell r="L94" t="str">
            <v>Em andamento</v>
          </cell>
        </row>
        <row r="96">
          <cell r="G96">
            <v>39234</v>
          </cell>
          <cell r="H96">
            <v>39599</v>
          </cell>
        </row>
        <row r="104">
          <cell r="L104">
            <v>54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4">
        <row r="5">
          <cell r="L5">
            <v>0</v>
          </cell>
        </row>
        <row r="6">
          <cell r="L6">
            <v>0</v>
          </cell>
        </row>
        <row r="8">
          <cell r="L8">
            <v>30</v>
          </cell>
        </row>
        <row r="13">
          <cell r="C13" t="str">
            <v>Jesualdo Gomes das Chagas (Continuação)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8">
          <cell r="A78" t="str">
            <v>Aline Barbosa Tsuyuguchi (Co-orientação Prof. Daniel Cordeiro)</v>
          </cell>
        </row>
        <row r="80">
          <cell r="A80" t="str">
            <v>Teoria Analítica dos Números</v>
          </cell>
          <cell r="J80" t="str">
            <v>CAPES</v>
          </cell>
          <cell r="L80" t="str">
            <v>Em andamento</v>
          </cell>
        </row>
        <row r="82">
          <cell r="A82" t="str">
            <v>PIBIC</v>
          </cell>
          <cell r="G82">
            <v>39295</v>
          </cell>
          <cell r="H82" t="str">
            <v>31/07/08</v>
          </cell>
        </row>
        <row r="104">
          <cell r="L104">
            <v>30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5">
        <row r="5">
          <cell r="L5">
            <v>0</v>
          </cell>
        </row>
        <row r="6">
          <cell r="L6">
            <v>0</v>
          </cell>
        </row>
        <row r="8">
          <cell r="L8">
            <v>24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10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6">
          <cell r="A306" t="str">
            <v>Pres. da Comissão de Avaliação de Estágio Probatório da Profa Bianca Caretta</v>
          </cell>
          <cell r="H306" t="str">
            <v>Port./UAME/007/06</v>
          </cell>
          <cell r="J306">
            <v>38947</v>
          </cell>
          <cell r="K306">
            <v>40042</v>
          </cell>
        </row>
        <row r="310">
          <cell r="A310" t="str">
            <v>Pres. da Comissão de Avaliação de Estágio Probatório do Prof. Jesualdo</v>
          </cell>
          <cell r="H310" t="str">
            <v>Port./UAME/008/06</v>
          </cell>
          <cell r="J310">
            <v>38947</v>
          </cell>
          <cell r="K310">
            <v>40042</v>
          </cell>
        </row>
        <row r="314">
          <cell r="A314" t="str">
            <v>Presidente da Comissão de Avaliação de Estágio Probatório do Prof. (Claudianor)</v>
          </cell>
          <cell r="H314" t="str">
            <v>Port./UAME/004/06</v>
          </cell>
          <cell r="J314">
            <v>38947</v>
          </cell>
          <cell r="K314">
            <v>40042</v>
          </cell>
        </row>
        <row r="320">
          <cell r="L320">
            <v>14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6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7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8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9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4">
      <selection activeCell="A2" sqref="A2:F2"/>
    </sheetView>
  </sheetViews>
  <sheetFormatPr defaultColWidth="9.140625" defaultRowHeight="12.75"/>
  <cols>
    <col min="6" max="6" width="8.140625" style="0" customWidth="1"/>
    <col min="7" max="7" width="10.57421875" style="0" customWidth="1"/>
    <col min="10" max="10" width="2.7109375" style="0" customWidth="1"/>
  </cols>
  <sheetData>
    <row r="1" spans="1:16" ht="16.5" thickBot="1">
      <c r="A1" s="193" t="s">
        <v>334</v>
      </c>
      <c r="B1" s="194"/>
      <c r="C1" s="194"/>
      <c r="D1" s="194"/>
      <c r="E1" s="194"/>
      <c r="F1" s="195"/>
      <c r="G1" s="194"/>
      <c r="H1" s="194"/>
      <c r="I1" s="194"/>
      <c r="J1" s="194"/>
      <c r="K1" s="199" t="str">
        <f>'[2]p1'!$D$3</f>
        <v>Matemática e Estatística</v>
      </c>
      <c r="L1" s="199"/>
      <c r="M1" s="199"/>
      <c r="N1" s="199"/>
      <c r="O1" s="199"/>
      <c r="P1" s="200"/>
    </row>
    <row r="2" spans="1:16" ht="16.5" thickBot="1">
      <c r="A2" s="197"/>
      <c r="B2" s="197"/>
      <c r="C2" s="197"/>
      <c r="D2" s="197"/>
      <c r="E2" s="197"/>
      <c r="F2" s="198"/>
      <c r="G2" s="159" t="s">
        <v>84</v>
      </c>
      <c r="H2" s="160" t="str">
        <f>'[2]p1'!$H$4</f>
        <v>2007.1</v>
      </c>
      <c r="I2" s="196"/>
      <c r="J2" s="197"/>
      <c r="K2" s="197"/>
      <c r="L2" s="197"/>
      <c r="M2" s="197"/>
      <c r="N2" s="197"/>
      <c r="O2" s="197"/>
      <c r="P2" s="197"/>
    </row>
  </sheetData>
  <mergeCells count="4">
    <mergeCell ref="A1:J1"/>
    <mergeCell ref="I2:P2"/>
    <mergeCell ref="A2:F2"/>
    <mergeCell ref="K1:P1"/>
  </mergeCells>
  <printOptions horizontalCentered="1" verticalCentered="1"/>
  <pageMargins left="0.7874015748031497" right="0.3937007874015748" top="0.5905511811023623" bottom="0.5905511811023623" header="0.31496062992125984" footer="0.31496062992125984"/>
  <pageSetup horizontalDpi="300" verticalDpi="3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2" sqref="A12:L12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98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7" t="s">
        <v>84</v>
      </c>
      <c r="S3" s="59" t="str">
        <f>'[2]p1'!$H$4</f>
        <v>2007.1</v>
      </c>
    </row>
    <row r="4" spans="1:19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</row>
    <row r="5" spans="1:19" s="8" customFormat="1" ht="13.5" thickBo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</row>
    <row r="6" spans="1:19" ht="13.5" thickBot="1">
      <c r="A6" s="412" t="s">
        <v>30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4"/>
      <c r="M6" s="413" t="s">
        <v>17</v>
      </c>
      <c r="N6" s="413"/>
      <c r="O6" s="413"/>
      <c r="P6" s="413"/>
      <c r="Q6" s="32"/>
      <c r="R6" s="33" t="s">
        <v>19</v>
      </c>
      <c r="S6" s="30" t="s">
        <v>25</v>
      </c>
    </row>
    <row r="7" spans="1:19" ht="12.75">
      <c r="A7" s="429"/>
      <c r="B7" s="429"/>
      <c r="C7" s="429"/>
      <c r="D7" s="429"/>
      <c r="E7" s="429"/>
      <c r="F7" s="429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</row>
    <row r="8" spans="1:19" s="34" customFormat="1" ht="12.75" customHeight="1">
      <c r="A8" s="380" t="str">
        <f>T('[2]p5'!$C$13:$G$13)</f>
        <v>Antônio José da Silva</v>
      </c>
      <c r="B8" s="381"/>
      <c r="C8" s="381"/>
      <c r="D8" s="381"/>
      <c r="E8" s="381"/>
      <c r="F8" s="385"/>
      <c r="G8" s="386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</row>
    <row r="9" spans="1:19" s="3" customFormat="1" ht="13.5" customHeight="1">
      <c r="A9" s="419" t="str">
        <f>IF('[2]p5'!$A$295&lt;&gt;0,'[2]p5'!$A$295,"")</f>
        <v>Coordenador do Curso de Graduação em Matemática.da UAME/CCT/UFCG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 t="str">
        <f>IF('[2]p5'!$H$295&lt;&gt;0,'[2]p5'!$H$295,"")</f>
        <v>Port. R/SRH/267/2006</v>
      </c>
      <c r="N9" s="419"/>
      <c r="O9" s="419"/>
      <c r="P9" s="419"/>
      <c r="Q9" s="419"/>
      <c r="R9" s="35">
        <f>IF('[2]p5'!$J$295&lt;&gt;0,'[2]p5'!$J$295,"")</f>
        <v>38789</v>
      </c>
      <c r="S9" s="35">
        <f>IF('[2]p5'!$K$295&lt;&gt;0,'[2]p5'!$K$295,"")</f>
        <v>39519</v>
      </c>
    </row>
    <row r="10" spans="1:19" s="3" customFormat="1" ht="11.25">
      <c r="A10" s="418"/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34" customFormat="1" ht="12.75" customHeight="1">
      <c r="A11" s="380" t="str">
        <f>T('[2]p9'!$C$13:$G$13)</f>
        <v>Bráulio Maia Junior</v>
      </c>
      <c r="B11" s="381"/>
      <c r="C11" s="381"/>
      <c r="D11" s="381"/>
      <c r="E11" s="381"/>
      <c r="F11" s="385"/>
      <c r="G11" s="386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</row>
    <row r="12" spans="1:19" s="3" customFormat="1" ht="13.5" customHeight="1">
      <c r="A12" s="419" t="str">
        <f>IF('[2]p9'!$A$295&lt;&gt;0,'[2]p9'!$A$295,"")</f>
        <v>Diretor do Centro de Ciências e Tecnologia da UFCG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 t="str">
        <f>IF('[2]p9'!$H$295&lt;&gt;0,'[2]p9'!$H$295,"")</f>
        <v>Port.R/SRH/No.1098</v>
      </c>
      <c r="N12" s="419"/>
      <c r="O12" s="419"/>
      <c r="P12" s="419"/>
      <c r="Q12" s="419"/>
      <c r="R12" s="35">
        <f>IF('[2]p9'!$J$295&lt;&gt;0,'[2]p9'!$J$295,"")</f>
        <v>38657</v>
      </c>
      <c r="S12" s="35">
        <f>IF('[2]p9'!$K$295&lt;&gt;0,'[2]p9'!$K$295,"")</f>
        <v>40117</v>
      </c>
    </row>
    <row r="13" spans="1:19" s="3" customFormat="1" ht="11.25">
      <c r="A13" s="418"/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34" customFormat="1" ht="12.75" customHeight="1">
      <c r="A14" s="380" t="str">
        <f>T('[2]p10'!$C$13:$G$13)</f>
        <v>Claudianor Oliveira Alves</v>
      </c>
      <c r="B14" s="381"/>
      <c r="C14" s="381"/>
      <c r="D14" s="381"/>
      <c r="E14" s="381"/>
      <c r="F14" s="385"/>
      <c r="G14" s="386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</row>
    <row r="15" spans="1:19" s="3" customFormat="1" ht="13.5" customHeight="1">
      <c r="A15" s="419" t="str">
        <f>IF('[2]p10'!$A$295&lt;&gt;0,'[2]p10'!$A$295,"")</f>
        <v>Coordenador do Programa de Pós-Graduação em Matemática da UAME/CCT/UFCG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 t="str">
        <f>IF('[2]p10'!$H$295&lt;&gt;0,'[2]p10'!$H$295,"")</f>
        <v>Port. R/SRH/269/2006</v>
      </c>
      <c r="N15" s="419"/>
      <c r="O15" s="419"/>
      <c r="P15" s="419"/>
      <c r="Q15" s="419"/>
      <c r="R15" s="35">
        <f>IF('[2]p10'!$J$295&lt;&gt;0,'[2]p10'!$J$295,"")</f>
        <v>38791</v>
      </c>
      <c r="S15" s="35">
        <f>IF('[2]p10'!$K$295&lt;&gt;0,'[2]p10'!$K$295,"")</f>
        <v>39521</v>
      </c>
    </row>
    <row r="16" spans="1:19" s="3" customFormat="1" ht="11.25">
      <c r="A16" s="418"/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34" customFormat="1" ht="12.75" customHeight="1">
      <c r="A17" s="380" t="str">
        <f>T('[2]p17'!$C$13:$G$13)</f>
        <v>Jaime Alves Barbosa Sobrinho</v>
      </c>
      <c r="B17" s="381"/>
      <c r="C17" s="381"/>
      <c r="D17" s="381"/>
      <c r="E17" s="381"/>
      <c r="F17" s="385"/>
      <c r="G17" s="386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</row>
    <row r="18" spans="1:19" s="3" customFormat="1" ht="13.5" customHeight="1">
      <c r="A18" s="419" t="str">
        <f>IF('[2]p17'!$A$295&lt;&gt;0,'[2]p17'!$A$295,"")</f>
        <v>Coordenador Administrativo da UAME/CCT/UFCG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 t="str">
        <f>IF('[2]p17'!$H$295&lt;&gt;0,'[2]p17'!$H$295,"")</f>
        <v>Port./R/SRH/265/2006</v>
      </c>
      <c r="N18" s="419"/>
      <c r="O18" s="419"/>
      <c r="P18" s="419"/>
      <c r="Q18" s="419"/>
      <c r="R18" s="35">
        <f>IF('[2]p17'!$J$295&lt;&gt;0,'[2]p17'!$J$295,"")</f>
        <v>38789</v>
      </c>
      <c r="S18" s="35">
        <f>IF('[2]p17'!$K$295&lt;&gt;0,'[2]p17'!$K$295,"")</f>
        <v>39519</v>
      </c>
    </row>
    <row r="19" spans="1:19" s="3" customFormat="1" ht="11.25">
      <c r="A19" s="418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34" customFormat="1" ht="12.75" customHeight="1">
      <c r="A20" s="380" t="str">
        <f>T('[2]p19'!$C$13:$G$13)</f>
        <v>José de Arimatéia Fernandes</v>
      </c>
      <c r="B20" s="381"/>
      <c r="C20" s="381"/>
      <c r="D20" s="381"/>
      <c r="E20" s="381"/>
      <c r="F20" s="385"/>
      <c r="G20" s="386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</row>
    <row r="21" spans="1:19" s="3" customFormat="1" ht="13.5" customHeight="1">
      <c r="A21" s="419" t="str">
        <f>IF('[2]p19'!$A$295&lt;&gt;0,'[2]p19'!$A$295,"")</f>
        <v>Coordenador de Pesquisa e Extensão da UAME/CCT/UFCG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 t="str">
        <f>IF('[2]p19'!$H$295&lt;&gt;0,'[2]p19'!$H$295,"")</f>
        <v>Port. R/SRH/270/2006</v>
      </c>
      <c r="N21" s="419"/>
      <c r="O21" s="419"/>
      <c r="P21" s="419"/>
      <c r="Q21" s="419"/>
      <c r="R21" s="35">
        <f>IF('[2]p19'!$J$295&lt;&gt;0,'[2]p19'!$J$295,"")</f>
        <v>38789</v>
      </c>
      <c r="S21" s="35">
        <f>IF('[2]p19'!$K$295&lt;&gt;0,'[2]p19'!$K$295,"")</f>
        <v>39519</v>
      </c>
    </row>
  </sheetData>
  <sheetProtection password="CA19" sheet="1" objects="1" scenarios="1"/>
  <mergeCells count="32">
    <mergeCell ref="A18:L18"/>
    <mergeCell ref="M18:Q18"/>
    <mergeCell ref="A16:S16"/>
    <mergeCell ref="A1:S1"/>
    <mergeCell ref="A2:S2"/>
    <mergeCell ref="A3:D3"/>
    <mergeCell ref="A4:S5"/>
    <mergeCell ref="A17:F17"/>
    <mergeCell ref="G17:S17"/>
    <mergeCell ref="A15:L15"/>
    <mergeCell ref="A21:L21"/>
    <mergeCell ref="M21:Q21"/>
    <mergeCell ref="A19:S19"/>
    <mergeCell ref="A20:F20"/>
    <mergeCell ref="G20:S20"/>
    <mergeCell ref="M15:Q15"/>
    <mergeCell ref="A13:S13"/>
    <mergeCell ref="A14:F14"/>
    <mergeCell ref="G14:S14"/>
    <mergeCell ref="A12:L12"/>
    <mergeCell ref="M12:Q12"/>
    <mergeCell ref="A10:S10"/>
    <mergeCell ref="A11:F11"/>
    <mergeCell ref="G11:S11"/>
    <mergeCell ref="A9:L9"/>
    <mergeCell ref="M9:Q9"/>
    <mergeCell ref="A8:F8"/>
    <mergeCell ref="G8:S8"/>
    <mergeCell ref="E3:Q3"/>
    <mergeCell ref="A6:L6"/>
    <mergeCell ref="M6:P6"/>
    <mergeCell ref="A7:S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0039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3.8515625" style="0" customWidth="1"/>
    <col min="18" max="18" width="19.8515625" style="0" customWidth="1"/>
    <col min="19" max="19" width="8.00390625" style="0" customWidth="1"/>
  </cols>
  <sheetData>
    <row r="1" spans="1:19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81</v>
      </c>
      <c r="B3" s="393"/>
      <c r="C3" s="393"/>
      <c r="D3" s="393"/>
      <c r="E3" s="394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7" t="s">
        <v>84</v>
      </c>
      <c r="S3" s="59" t="str">
        <f>'[2]p1'!$H$4</f>
        <v>2007.1</v>
      </c>
    </row>
    <row r="4" spans="1:19" s="1" customFormat="1" ht="12.75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</row>
    <row r="5" spans="1:19" s="8" customFormat="1" ht="13.5" thickBot="1">
      <c r="A5" s="433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</row>
    <row r="6" spans="1:19" ht="13.5" thickBot="1">
      <c r="A6" s="412" t="s">
        <v>29</v>
      </c>
      <c r="B6" s="413"/>
      <c r="C6" s="413"/>
      <c r="D6" s="413"/>
      <c r="E6" s="413"/>
      <c r="F6" s="413"/>
      <c r="G6" s="413"/>
      <c r="H6" s="412" t="s">
        <v>24</v>
      </c>
      <c r="I6" s="413"/>
      <c r="J6" s="413"/>
      <c r="K6" s="413"/>
      <c r="L6" s="413"/>
      <c r="M6" s="413"/>
      <c r="N6" s="413"/>
      <c r="O6" s="413"/>
      <c r="P6" s="413"/>
      <c r="Q6" s="414"/>
      <c r="R6" s="157" t="s">
        <v>316</v>
      </c>
      <c r="S6" s="30" t="s">
        <v>317</v>
      </c>
    </row>
    <row r="7" spans="1:19" s="45" customFormat="1" ht="14.25" customHeight="1">
      <c r="A7" s="402" t="str">
        <f>T('[2]p5'!$C$13:$G$13)</f>
        <v>Antônio José da Silva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3" customFormat="1" ht="13.5" customHeight="1">
      <c r="A8" s="419" t="str">
        <f>IF('[2]p5'!$A$271&lt;&gt;0,'[2]p5'!$A$271,"")</f>
        <v>Comissão de Seleção para Profº Substituto da UAAC/CH</v>
      </c>
      <c r="B8" s="419"/>
      <c r="C8" s="419"/>
      <c r="D8" s="419"/>
      <c r="E8" s="419"/>
      <c r="F8" s="419"/>
      <c r="G8" s="419"/>
      <c r="H8" s="419" t="str">
        <f>IF('[2]p5'!$B$272&lt;&gt;0,'[2]p5'!$B$272,"")</f>
        <v>Banca examinadora de concurso público para professor temporário</v>
      </c>
      <c r="I8" s="419"/>
      <c r="J8" s="419"/>
      <c r="K8" s="419"/>
      <c r="L8" s="419"/>
      <c r="M8" s="419"/>
      <c r="N8" s="419"/>
      <c r="O8" s="419"/>
      <c r="P8" s="419"/>
      <c r="Q8" s="419"/>
      <c r="R8" s="35" t="str">
        <f>IF('[2]p5'!$H$271&lt;&gt;0,'[2]p5'!$H$271,"")</f>
        <v>UAAC/UFCG</v>
      </c>
      <c r="S8" s="35">
        <f>IF('[2]p5'!$K$271&lt;&gt;0,'[2]p5'!$K$271,"")</f>
        <v>39251</v>
      </c>
    </row>
    <row r="9" spans="1:19" s="3" customFormat="1" ht="13.5" customHeight="1">
      <c r="A9" s="419" t="str">
        <f>IF('[2]p5'!$A$274&lt;&gt;0,'[2]p5'!$A$274,"")</f>
        <v>Comissão de Seleção para Profº Substituto da UAME/CCT</v>
      </c>
      <c r="B9" s="419"/>
      <c r="C9" s="419"/>
      <c r="D9" s="419"/>
      <c r="E9" s="419"/>
      <c r="F9" s="419"/>
      <c r="G9" s="419"/>
      <c r="H9" s="419" t="str">
        <f>IF('[2]p5'!$B$275&lt;&gt;0,'[2]p5'!$B$275,"")</f>
        <v>Banca examinadora de concurso público para professor temporário</v>
      </c>
      <c r="I9" s="419"/>
      <c r="J9" s="419"/>
      <c r="K9" s="419"/>
      <c r="L9" s="419"/>
      <c r="M9" s="419"/>
      <c r="N9" s="419"/>
      <c r="O9" s="419"/>
      <c r="P9" s="419"/>
      <c r="Q9" s="419"/>
      <c r="R9" s="35" t="str">
        <f>IF('[2]p5'!$H$274&lt;&gt;0,'[2]p5'!$H$274,"")</f>
        <v>UAME/UFCG</v>
      </c>
      <c r="S9" s="35">
        <f>IF('[2]p5'!$K$274&lt;&gt;0,'[2]p5'!$K$274,"")</f>
        <v>39246</v>
      </c>
    </row>
    <row r="10" spans="1:19" s="3" customFormat="1" ht="13.5" customHeight="1">
      <c r="A10" s="419" t="str">
        <f>IF('[2]p5'!$A$277&lt;&gt;0,'[2]p5'!$A$277,"")</f>
        <v>Comissão de Seleção para Profº Substituto da UAME/CCT</v>
      </c>
      <c r="B10" s="419"/>
      <c r="C10" s="419"/>
      <c r="D10" s="419"/>
      <c r="E10" s="419"/>
      <c r="F10" s="419"/>
      <c r="G10" s="419"/>
      <c r="H10" s="419" t="str">
        <f>IF('[2]p5'!$B$278&lt;&gt;0,'[2]p5'!$B$278,"")</f>
        <v>Banca examinadora de concurso público para professor temporário</v>
      </c>
      <c r="I10" s="419"/>
      <c r="J10" s="419"/>
      <c r="K10" s="419"/>
      <c r="L10" s="419"/>
      <c r="M10" s="419"/>
      <c r="N10" s="419"/>
      <c r="O10" s="419"/>
      <c r="P10" s="419"/>
      <c r="Q10" s="419"/>
      <c r="R10" s="35" t="str">
        <f>IF('[2]p5'!$H$277&lt;&gt;0,'[2]p5'!$H$277,"")</f>
        <v>UAME/UFCG</v>
      </c>
      <c r="S10" s="35">
        <f>IF('[2]p5'!$K$277&lt;&gt;0,'[2]p5'!$K$277,"")</f>
        <v>39309</v>
      </c>
    </row>
    <row r="11" spans="1:19" s="3" customFormat="1" ht="13.5" customHeight="1">
      <c r="A11" s="419" t="str">
        <f>IF('[2]p5'!$A$280&lt;&gt;0,'[2]p5'!$A$280,"")</f>
        <v>Comissão de Seleção para Profº da UEPB/PB</v>
      </c>
      <c r="B11" s="419"/>
      <c r="C11" s="419"/>
      <c r="D11" s="419"/>
      <c r="E11" s="419"/>
      <c r="F11" s="419"/>
      <c r="G11" s="419"/>
      <c r="H11" s="419" t="str">
        <f>IF('[2]p5'!$B$281&lt;&gt;0,'[2]p5'!$B$281,"")</f>
        <v>Banca examinadora de concurso público para professor do ensino superior</v>
      </c>
      <c r="I11" s="419"/>
      <c r="J11" s="419"/>
      <c r="K11" s="419"/>
      <c r="L11" s="419"/>
      <c r="M11" s="419"/>
      <c r="N11" s="419"/>
      <c r="O11" s="419"/>
      <c r="P11" s="419"/>
      <c r="Q11" s="419"/>
      <c r="R11" s="35" t="str">
        <f>IF('[2]p5'!$H$280&lt;&gt;0,'[2]p5'!$H$280,"")</f>
        <v>Campina Grande</v>
      </c>
      <c r="S11" s="35">
        <f>IF('[2]p5'!$K$280&lt;&gt;0,'[2]p5'!$K$280,"")</f>
        <v>39270</v>
      </c>
    </row>
    <row r="12" spans="1:19" s="3" customFormat="1" ht="13.5" customHeight="1">
      <c r="A12" s="419" t="str">
        <f>IF('[2]p5'!$A$283&lt;&gt;0,'[2]p5'!$A$283,"")</f>
        <v>Comissão de Seleção para Profº da UEPB/PB</v>
      </c>
      <c r="B12" s="419"/>
      <c r="C12" s="419"/>
      <c r="D12" s="419"/>
      <c r="E12" s="419"/>
      <c r="F12" s="419"/>
      <c r="G12" s="419"/>
      <c r="H12" s="419" t="str">
        <f>IF('[2]p5'!$B$284&lt;&gt;0,'[2]p5'!$B$284,"")</f>
        <v>Banca examinadora de concurso público para professor do ensino superior</v>
      </c>
      <c r="I12" s="419"/>
      <c r="J12" s="419"/>
      <c r="K12" s="419"/>
      <c r="L12" s="419"/>
      <c r="M12" s="419"/>
      <c r="N12" s="419"/>
      <c r="O12" s="419"/>
      <c r="P12" s="419"/>
      <c r="Q12" s="419"/>
      <c r="R12" s="35" t="str">
        <f>IF('[2]p5'!$H$283&lt;&gt;0,'[2]p5'!$H$283,"")</f>
        <v>Campina Grande</v>
      </c>
      <c r="S12" s="35">
        <f>IF('[2]p5'!$K$283&lt;&gt;0,'[2]p5'!$K$283,"")</f>
        <v>39271</v>
      </c>
    </row>
    <row r="13" spans="1:19" s="3" customFormat="1" ht="13.5" customHeight="1">
      <c r="A13" s="419" t="str">
        <f>IF('[2]p5'!$A$286&lt;&gt;0,'[2]p5'!$A$286,"")</f>
        <v>Defesa de Dissertação de Areli Mesquita da Silva</v>
      </c>
      <c r="B13" s="419"/>
      <c r="C13" s="419"/>
      <c r="D13" s="419"/>
      <c r="E13" s="419"/>
      <c r="F13" s="419"/>
      <c r="G13" s="419"/>
      <c r="H13" s="419" t="str">
        <f>IF('[2]p5'!$B$287&lt;&gt;0,'[2]p5'!$B$287,"")</f>
        <v>Banca examinadora de dissertação</v>
      </c>
      <c r="I13" s="419"/>
      <c r="J13" s="419"/>
      <c r="K13" s="419"/>
      <c r="L13" s="419"/>
      <c r="M13" s="419"/>
      <c r="N13" s="419"/>
      <c r="O13" s="419"/>
      <c r="P13" s="419"/>
      <c r="Q13" s="419"/>
      <c r="R13" s="35" t="str">
        <f>IF('[2]p5'!$H$286&lt;&gt;0,'[2]p5'!$H$286,"")</f>
        <v>UAME/UFCG</v>
      </c>
      <c r="S13" s="35">
        <f>IF('[2]p5'!$K$286&lt;&gt;0,'[2]p5'!$K$286,"")</f>
        <v>39290</v>
      </c>
    </row>
    <row r="14" spans="1:19" s="3" customFormat="1" ht="13.5" customHeight="1">
      <c r="A14" s="419" t="str">
        <f>IF('[2]p5'!$A$289&lt;&gt;0,'[2]p5'!$A$289,"")</f>
        <v>Defesa de monografia de J. Alexandre R. Vieira junto ao PRH-25</v>
      </c>
      <c r="B14" s="419"/>
      <c r="C14" s="419"/>
      <c r="D14" s="419"/>
      <c r="E14" s="419"/>
      <c r="F14" s="419"/>
      <c r="G14" s="419"/>
      <c r="H14" s="419" t="str">
        <f>IF('[2]p5'!$B$290&lt;&gt;0,'[2]p5'!$B$290,"")</f>
        <v>Banca examinadora de monografia de Curso de Especialização Lato Sensu</v>
      </c>
      <c r="I14" s="419"/>
      <c r="J14" s="419"/>
      <c r="K14" s="419"/>
      <c r="L14" s="419"/>
      <c r="M14" s="419"/>
      <c r="N14" s="419"/>
      <c r="O14" s="419"/>
      <c r="P14" s="419"/>
      <c r="Q14" s="419"/>
      <c r="R14" s="35" t="str">
        <f>IF('[2]p5'!$H$289&lt;&gt;0,'[2]p5'!$H$289,"")</f>
        <v>UAME/UFCG</v>
      </c>
      <c r="S14" s="35">
        <f>IF('[2]p5'!$K$289&lt;&gt;0,'[2]p5'!$K$289,"")</f>
        <v>39294</v>
      </c>
    </row>
    <row r="15" spans="1:19" s="10" customFormat="1" ht="12.75">
      <c r="A15" s="431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</row>
    <row r="16" spans="1:19" s="45" customFormat="1" ht="14.25" customHeight="1">
      <c r="A16" s="402" t="str">
        <f>T('[2]p6'!$C$13:$G$13)</f>
        <v>Antônio Pereira Brandão Júnior</v>
      </c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3" customFormat="1" ht="13.5" customHeight="1">
      <c r="A17" s="419" t="str">
        <f>IF('[2]p6'!$A$271&lt;&gt;0,'[2]p6'!$A$271,"")</f>
        <v>Concurso para professor substituto da UAME</v>
      </c>
      <c r="B17" s="419"/>
      <c r="C17" s="419"/>
      <c r="D17" s="419"/>
      <c r="E17" s="419"/>
      <c r="F17" s="419"/>
      <c r="G17" s="419"/>
      <c r="H17" s="419" t="str">
        <f>IF('[2]p6'!$B$272&lt;&gt;0,'[2]p6'!$B$272,"")</f>
        <v>Banca examinadora de concurso público para professor temporário</v>
      </c>
      <c r="I17" s="419"/>
      <c r="J17" s="419"/>
      <c r="K17" s="419"/>
      <c r="L17" s="419"/>
      <c r="M17" s="419"/>
      <c r="N17" s="419"/>
      <c r="O17" s="419"/>
      <c r="P17" s="419"/>
      <c r="Q17" s="419"/>
      <c r="R17" s="35" t="str">
        <f>IF('[2]p6'!$H$271&lt;&gt;0,'[2]p6'!$H$271,"")</f>
        <v>UAME/UFCG</v>
      </c>
      <c r="S17" s="35">
        <f>IF('[2]p6'!$K$271&lt;&gt;0,'[2]p6'!$K$271,"")</f>
        <v>39253</v>
      </c>
    </row>
    <row r="18" spans="1:19" s="10" customFormat="1" ht="12.75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</row>
    <row r="19" spans="1:19" s="45" customFormat="1" ht="14.25" customHeight="1">
      <c r="A19" s="402" t="str">
        <f>T('[2]p7'!$C$13:$G$13)</f>
        <v>Aparecido Jesuino de Souza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3" customFormat="1" ht="13.5" customHeight="1">
      <c r="A20" s="419" t="str">
        <f>IF('[2]p7'!$A$271&lt;&gt;0,'[2]p7'!$A$271,"")</f>
        <v>Monografia de Luciano Martins dos Santos junto ao PRH-25.</v>
      </c>
      <c r="B20" s="419"/>
      <c r="C20" s="419"/>
      <c r="D20" s="419"/>
      <c r="E20" s="419"/>
      <c r="F20" s="419"/>
      <c r="G20" s="419"/>
      <c r="H20" s="419" t="str">
        <f>IF('[2]p7'!$B$272&lt;&gt;0,'[2]p7'!$B$272,"")</f>
        <v>Banca examinadora de monografia de Curso de Especialização Lato Sensu</v>
      </c>
      <c r="I20" s="419"/>
      <c r="J20" s="419"/>
      <c r="K20" s="419"/>
      <c r="L20" s="419"/>
      <c r="M20" s="419"/>
      <c r="N20" s="419"/>
      <c r="O20" s="419"/>
      <c r="P20" s="419"/>
      <c r="Q20" s="419"/>
      <c r="R20" s="35" t="str">
        <f>IF('[2]p7'!$H$271&lt;&gt;0,'[2]p7'!$H$271,"")</f>
        <v>UAME/UFCG</v>
      </c>
      <c r="S20" s="35">
        <f>IF('[2]p7'!$K$271&lt;&gt;0,'[2]p7'!$K$271,"")</f>
        <v>39245</v>
      </c>
    </row>
    <row r="21" spans="1:19" s="3" customFormat="1" ht="13.5" customHeight="1">
      <c r="A21" s="419" t="str">
        <f>IF('[2]p7'!$A$274&lt;&gt;0,'[2]p7'!$A$274,"")</f>
        <v>Monografia de Siderley F. Albuquerque junto ao PRH-25</v>
      </c>
      <c r="B21" s="419"/>
      <c r="C21" s="419"/>
      <c r="D21" s="419"/>
      <c r="E21" s="419"/>
      <c r="F21" s="419"/>
      <c r="G21" s="419"/>
      <c r="H21" s="419" t="str">
        <f>IF('[2]p7'!$B$275&lt;&gt;0,'[2]p7'!$B$275,"")</f>
        <v>Banca examinadora de monografia de Curso de Especialização Lato Sensu</v>
      </c>
      <c r="I21" s="419"/>
      <c r="J21" s="419"/>
      <c r="K21" s="419"/>
      <c r="L21" s="419"/>
      <c r="M21" s="419"/>
      <c r="N21" s="419"/>
      <c r="O21" s="419"/>
      <c r="P21" s="419"/>
      <c r="Q21" s="419"/>
      <c r="R21" s="35" t="str">
        <f>IF('[2]p7'!$H$274&lt;&gt;0,'[2]p7'!$H$274,"")</f>
        <v>UAEM/UFCG</v>
      </c>
      <c r="S21" s="35">
        <f>IF('[2]p7'!$K$274&lt;&gt;0,'[2]p7'!$K$274,"")</f>
        <v>39294</v>
      </c>
    </row>
    <row r="22" spans="1:19" s="10" customFormat="1" ht="12.75">
      <c r="A22" s="431"/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</row>
    <row r="23" spans="1:19" s="45" customFormat="1" ht="14.25" customHeight="1">
      <c r="A23" s="402" t="str">
        <f>T('[2]p9'!$C$13:$G$13)</f>
        <v>Bráulio Maia Junior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3" customFormat="1" ht="13.5" customHeight="1">
      <c r="A24" s="419" t="str">
        <f>IF('[2]p9'!$A$271&lt;&gt;0,'[2]p9'!$A$271,"")</f>
        <v>Concurso para Professor Adjunto I  da UEPB</v>
      </c>
      <c r="B24" s="419"/>
      <c r="C24" s="419"/>
      <c r="D24" s="419"/>
      <c r="E24" s="419"/>
      <c r="F24" s="419"/>
      <c r="G24" s="419"/>
      <c r="H24" s="419" t="str">
        <f>IF('[2]p9'!$B$272&lt;&gt;0,'[2]p9'!$B$272,"")</f>
        <v>Banca examinadora de concurso público para professor do ensino superior</v>
      </c>
      <c r="I24" s="419"/>
      <c r="J24" s="419"/>
      <c r="K24" s="419"/>
      <c r="L24" s="419"/>
      <c r="M24" s="419"/>
      <c r="N24" s="419"/>
      <c r="O24" s="419"/>
      <c r="P24" s="419"/>
      <c r="Q24" s="419"/>
      <c r="R24" s="35" t="str">
        <f>IF('[2]p9'!$H$271&lt;&gt;0,'[2]p9'!$H$271,"")</f>
        <v>UEPB/Campina Grande-PB</v>
      </c>
      <c r="S24" s="35">
        <f>IF('[2]p9'!$K$271&lt;&gt;0,'[2]p9'!$K$271,"")</f>
        <v>39263</v>
      </c>
    </row>
    <row r="25" spans="1:19" s="3" customFormat="1" ht="13.5" customHeight="1">
      <c r="A25" s="419" t="str">
        <f>IF('[2]p9'!$A$274&lt;&gt;0,'[2]p9'!$A$274,"")</f>
        <v>Concurso para Professor  Adjunto I da UEPB</v>
      </c>
      <c r="B25" s="419"/>
      <c r="C25" s="419"/>
      <c r="D25" s="419"/>
      <c r="E25" s="419"/>
      <c r="F25" s="419"/>
      <c r="G25" s="419"/>
      <c r="H25" s="419" t="str">
        <f>IF('[2]p9'!$B$275&lt;&gt;0,'[2]p9'!$B$275,"")</f>
        <v>Banca examinadora de concurso público para professor do ensino superior</v>
      </c>
      <c r="I25" s="419"/>
      <c r="J25" s="419"/>
      <c r="K25" s="419"/>
      <c r="L25" s="419"/>
      <c r="M25" s="419"/>
      <c r="N25" s="419"/>
      <c r="O25" s="419"/>
      <c r="P25" s="419"/>
      <c r="Q25" s="419"/>
      <c r="R25" s="35" t="str">
        <f>IF('[2]p9'!$H$274&lt;&gt;0,'[2]p9'!$H$274,"")</f>
        <v>UEPB/Campina Grande-PB</v>
      </c>
      <c r="S25" s="35">
        <f>IF('[2]p9'!$K$274&lt;&gt;0,'[2]p9'!$K$274,"")</f>
        <v>39270</v>
      </c>
    </row>
    <row r="26" spans="1:19" s="10" customFormat="1" ht="12.75">
      <c r="A26" s="431"/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</row>
    <row r="27" spans="1:19" s="45" customFormat="1" ht="14.25" customHeight="1">
      <c r="A27" s="402" t="str">
        <f>T('[2]p13'!$C$13:$G$13)</f>
        <v>Francisco Antônio Morais de Souza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3" customFormat="1" ht="13.5" customHeight="1">
      <c r="A28" s="419" t="str">
        <f>IF('[2]p13'!$A$271&lt;&gt;0,'[2]p13'!$A$271,"")</f>
        <v>Concurso Público para Prof. Substituto - PORT. Nº  29/2007</v>
      </c>
      <c r="B28" s="419"/>
      <c r="C28" s="419"/>
      <c r="D28" s="419"/>
      <c r="E28" s="419"/>
      <c r="F28" s="419"/>
      <c r="G28" s="419"/>
      <c r="H28" s="419" t="str">
        <f>IF('[2]p13'!$B$272&lt;&gt;0,'[2]p13'!$B$272,"")</f>
        <v>Banca examinadora de concurso público para professor temporário</v>
      </c>
      <c r="I28" s="419"/>
      <c r="J28" s="419"/>
      <c r="K28" s="419"/>
      <c r="L28" s="419"/>
      <c r="M28" s="419"/>
      <c r="N28" s="419"/>
      <c r="O28" s="419"/>
      <c r="P28" s="419"/>
      <c r="Q28" s="419"/>
      <c r="R28" s="35" t="str">
        <f>IF('[2]p13'!$H$271&lt;&gt;0,'[2]p13'!$H$271,"")</f>
        <v>UAME/CCT/UFCG</v>
      </c>
      <c r="S28" s="35">
        <f>IF('[2]p13'!$K$271&lt;&gt;0,'[2]p13'!$K$271,"")</f>
        <v>39255</v>
      </c>
    </row>
    <row r="29" spans="1:19" s="3" customFormat="1" ht="13.5" customHeight="1">
      <c r="A29" s="419" t="str">
        <f>IF('[2]p13'!$A$274&lt;&gt;0,'[2]p13'!$A$274,"")</f>
        <v>Concurso Público para Prof. Substituto - PORT. Nº  32/2007</v>
      </c>
      <c r="B29" s="419"/>
      <c r="C29" s="419"/>
      <c r="D29" s="419"/>
      <c r="E29" s="419"/>
      <c r="F29" s="419"/>
      <c r="G29" s="419"/>
      <c r="H29" s="419" t="str">
        <f>IF('[2]p13'!$B$275&lt;&gt;0,'[2]p13'!$B$275,"")</f>
        <v>Banca examinadora de concurso público para professor temporário</v>
      </c>
      <c r="I29" s="419"/>
      <c r="J29" s="419"/>
      <c r="K29" s="419"/>
      <c r="L29" s="419"/>
      <c r="M29" s="419"/>
      <c r="N29" s="419"/>
      <c r="O29" s="419"/>
      <c r="P29" s="419"/>
      <c r="Q29" s="419"/>
      <c r="R29" s="35" t="str">
        <f>IF('[2]p13'!$H$274&lt;&gt;0,'[2]p13'!$H$274,"")</f>
        <v>UAME/CCT/UFCG</v>
      </c>
      <c r="S29" s="35">
        <f>IF('[2]p13'!$K$274&lt;&gt;0,'[2]p13'!$K$274,"")</f>
        <v>39308</v>
      </c>
    </row>
    <row r="30" spans="1:19" s="10" customFormat="1" ht="12.75">
      <c r="A30" s="431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</row>
    <row r="31" spans="1:19" s="45" customFormat="1" ht="14.25" customHeight="1">
      <c r="A31" s="402" t="str">
        <f>T('[2]p15'!$C$13:$G$13)</f>
        <v>Henrique Fernandes de Lima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3" customFormat="1" ht="13.5" customHeight="1">
      <c r="A32" s="419" t="str">
        <f>IF('[2]p15'!$A$271&lt;&gt;0,'[2]p15'!$A$271,"")</f>
        <v>Defesa  de Valdenize Lopes do Nascimento</v>
      </c>
      <c r="B32" s="419"/>
      <c r="C32" s="419"/>
      <c r="D32" s="419"/>
      <c r="E32" s="419"/>
      <c r="F32" s="419"/>
      <c r="G32" s="419"/>
      <c r="H32" s="419" t="str">
        <f>IF('[2]p15'!$B$272&lt;&gt;0,'[2]p15'!$B$272,"")</f>
        <v>Banca examinadora de dissertação</v>
      </c>
      <c r="I32" s="419"/>
      <c r="J32" s="419"/>
      <c r="K32" s="419"/>
      <c r="L32" s="419"/>
      <c r="M32" s="419"/>
      <c r="N32" s="419"/>
      <c r="O32" s="419"/>
      <c r="P32" s="419"/>
      <c r="Q32" s="419"/>
      <c r="R32" s="35" t="str">
        <f>IF('[2]p15'!$H$271&lt;&gt;0,'[2]p15'!$H$271,"")</f>
        <v>UFC</v>
      </c>
      <c r="S32" s="35">
        <f>IF('[2]p15'!$K$271&lt;&gt;0,'[2]p15'!$K$271,"")</f>
        <v>39189</v>
      </c>
    </row>
    <row r="33" spans="1:19" s="3" customFormat="1" ht="13.5" customHeight="1">
      <c r="A33" s="419" t="str">
        <f>IF('[2]p15'!$A$274&lt;&gt;0,'[2]p15'!$A$274,"")</f>
        <v>Defesa de Jobson de Queiroz Oliveira</v>
      </c>
      <c r="B33" s="419"/>
      <c r="C33" s="419"/>
      <c r="D33" s="419"/>
      <c r="E33" s="419"/>
      <c r="F33" s="419"/>
      <c r="G33" s="419"/>
      <c r="H33" s="419" t="str">
        <f>IF('[2]p15'!$B$275&lt;&gt;0,'[2]p15'!$B$275,"")</f>
        <v>Banca examinadora de dissertação</v>
      </c>
      <c r="I33" s="419"/>
      <c r="J33" s="419"/>
      <c r="K33" s="419"/>
      <c r="L33" s="419"/>
      <c r="M33" s="419"/>
      <c r="N33" s="419"/>
      <c r="O33" s="419"/>
      <c r="P33" s="419"/>
      <c r="Q33" s="419"/>
      <c r="R33" s="35" t="str">
        <f>IF('[2]p15'!$H$274&lt;&gt;0,'[2]p15'!$H$274,"")</f>
        <v>UFC</v>
      </c>
      <c r="S33" s="35">
        <f>IF('[2]p15'!$K$274&lt;&gt;0,'[2]p15'!$K$274,"")</f>
        <v>39252</v>
      </c>
    </row>
    <row r="34" spans="1:19" s="10" customFormat="1" ht="12.75">
      <c r="A34" s="431"/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</row>
    <row r="35" spans="1:19" s="45" customFormat="1" ht="14.25" customHeight="1">
      <c r="A35" s="402" t="str">
        <f>T('[2]p16'!$C$13:$G$13)</f>
        <v>Izabel Maria Barbosa de Albuquerque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3" customFormat="1" ht="13.5" customHeight="1">
      <c r="A36" s="419" t="str">
        <f>IF('[2]p16'!$A$271&lt;&gt;0,'[2]p16'!$A$271,"")</f>
        <v>Banca de Concurso Público da UAE/CH/UFCG</v>
      </c>
      <c r="B36" s="419"/>
      <c r="C36" s="419"/>
      <c r="D36" s="419"/>
      <c r="E36" s="419"/>
      <c r="F36" s="419"/>
      <c r="G36" s="419"/>
      <c r="H36" s="419" t="str">
        <f>IF('[2]p16'!$B$272&lt;&gt;0,'[2]p16'!$B$272,"")</f>
        <v>Banca examinadora de concurso público para professor temporário</v>
      </c>
      <c r="I36" s="419"/>
      <c r="J36" s="419"/>
      <c r="K36" s="419"/>
      <c r="L36" s="419"/>
      <c r="M36" s="419"/>
      <c r="N36" s="419"/>
      <c r="O36" s="419"/>
      <c r="P36" s="419"/>
      <c r="Q36" s="419"/>
      <c r="R36" s="35" t="str">
        <f>IF('[2]p16'!$H$271&lt;&gt;0,'[2]p16'!$H$271,"")</f>
        <v>UFCG</v>
      </c>
      <c r="S36" s="35">
        <f>IF('[2]p16'!$K$271&lt;&gt;0,'[2]p16'!$K$271,"")</f>
      </c>
    </row>
    <row r="37" spans="1:19" s="10" customFormat="1" ht="12.75">
      <c r="A37" s="431"/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</row>
    <row r="38" spans="1:19" s="45" customFormat="1" ht="14.25" customHeight="1">
      <c r="A38" s="402" t="str">
        <f>T('[2]p17'!$C$13:$G$13)</f>
        <v>Jaime Alves Barbosa Sobrinho</v>
      </c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3" customFormat="1" ht="13.5" customHeight="1">
      <c r="A39" s="419" t="str">
        <f>IF('[2]p17'!$A$271&lt;&gt;0,'[2]p17'!$A$271,"")</f>
        <v>Concurso Público para Professor Efetivo da UEPB</v>
      </c>
      <c r="B39" s="419"/>
      <c r="C39" s="419"/>
      <c r="D39" s="419"/>
      <c r="E39" s="419"/>
      <c r="F39" s="419"/>
      <c r="G39" s="419"/>
      <c r="H39" s="419" t="str">
        <f>IF('[2]p17'!$B$272&lt;&gt;0,'[2]p17'!$B$272,"")</f>
        <v>Banca examinadora de concurso público para professor do ensino superior</v>
      </c>
      <c r="I39" s="419"/>
      <c r="J39" s="419"/>
      <c r="K39" s="419"/>
      <c r="L39" s="419"/>
      <c r="M39" s="419"/>
      <c r="N39" s="419"/>
      <c r="O39" s="419"/>
      <c r="P39" s="419"/>
      <c r="Q39" s="419"/>
      <c r="R39" s="35" t="str">
        <f>IF('[2]p17'!$H$271&lt;&gt;0,'[2]p17'!$H$271,"")</f>
        <v>Campina Grande</v>
      </c>
      <c r="S39" s="35">
        <f>IF('[2]p17'!$K$271&lt;&gt;0,'[2]p17'!$K$271,"")</f>
        <v>39293</v>
      </c>
    </row>
    <row r="40" spans="1:19" s="3" customFormat="1" ht="13.5" customHeight="1">
      <c r="A40" s="419" t="str">
        <f>IF('[2]p17'!$A$274&lt;&gt;0,'[2]p17'!$A$274,"")</f>
        <v>Concurso Público para Professor Efetivo da UEPB</v>
      </c>
      <c r="B40" s="419"/>
      <c r="C40" s="419"/>
      <c r="D40" s="419"/>
      <c r="E40" s="419"/>
      <c r="F40" s="419"/>
      <c r="G40" s="419"/>
      <c r="H40" s="419" t="str">
        <f>IF('[2]p17'!$B$275&lt;&gt;0,'[2]p17'!$B$275,"")</f>
        <v>Banca examinadora de concurso público para professor do ensino superior</v>
      </c>
      <c r="I40" s="419"/>
      <c r="J40" s="419"/>
      <c r="K40" s="419"/>
      <c r="L40" s="419"/>
      <c r="M40" s="419"/>
      <c r="N40" s="419"/>
      <c r="O40" s="419"/>
      <c r="P40" s="419"/>
      <c r="Q40" s="419"/>
      <c r="R40" s="35" t="str">
        <f>IF('[2]p17'!$H$274&lt;&gt;0,'[2]p17'!$H$274,"")</f>
        <v>Campina Grande</v>
      </c>
      <c r="S40" s="35">
        <f>IF('[2]p17'!$K$274&lt;&gt;0,'[2]p17'!$K$274,"")</f>
        <v>39270</v>
      </c>
    </row>
    <row r="41" spans="1:19" s="10" customFormat="1" ht="12.75">
      <c r="A41" s="431"/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</row>
    <row r="42" spans="1:19" s="45" customFormat="1" ht="14.25" customHeight="1">
      <c r="A42" s="402" t="str">
        <f>T('[2]p19'!$C$13:$G$13)</f>
        <v>José de Arimatéia Fernandes</v>
      </c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3" customFormat="1" ht="13.5" customHeight="1">
      <c r="A43" s="419" t="str">
        <f>IF('[2]p19'!$A$271&lt;&gt;0,'[2]p19'!$A$271,"")</f>
        <v>Defesa de Dissertação de Mestrado</v>
      </c>
      <c r="B43" s="419"/>
      <c r="C43" s="419"/>
      <c r="D43" s="419"/>
      <c r="E43" s="419"/>
      <c r="F43" s="419"/>
      <c r="G43" s="419"/>
      <c r="H43" s="419" t="str">
        <f>IF('[2]p19'!$B$272&lt;&gt;0,'[2]p19'!$B$272,"")</f>
        <v>Banca examinadora de dissertação</v>
      </c>
      <c r="I43" s="419"/>
      <c r="J43" s="419"/>
      <c r="K43" s="419"/>
      <c r="L43" s="419"/>
      <c r="M43" s="419"/>
      <c r="N43" s="419"/>
      <c r="O43" s="419"/>
      <c r="P43" s="419"/>
      <c r="Q43" s="419"/>
      <c r="R43" s="35" t="str">
        <f>IF('[2]p19'!$H$271&lt;&gt;0,'[2]p19'!$H$271,"")</f>
        <v>Universidade de Brasília</v>
      </c>
      <c r="S43" s="35">
        <f>IF('[2]p19'!$K$271&lt;&gt;0,'[2]p19'!$K$271,"")</f>
        <v>39289</v>
      </c>
    </row>
    <row r="44" spans="1:19" s="3" customFormat="1" ht="13.5" customHeight="1">
      <c r="A44" s="419" t="str">
        <f>IF('[2]p19'!$A$274&lt;&gt;0,'[2]p19'!$A$274,"")</f>
        <v>Concurso Público para Docentes da UEPB</v>
      </c>
      <c r="B44" s="419"/>
      <c r="C44" s="419"/>
      <c r="D44" s="419"/>
      <c r="E44" s="419"/>
      <c r="F44" s="419"/>
      <c r="G44" s="419"/>
      <c r="H44" s="419" t="str">
        <f>IF('[2]p19'!$B$275&lt;&gt;0,'[2]p19'!$B$275,"")</f>
        <v>Banca examinadora de concurso público para professor do ensino superior</v>
      </c>
      <c r="I44" s="419"/>
      <c r="J44" s="419"/>
      <c r="K44" s="419"/>
      <c r="L44" s="419"/>
      <c r="M44" s="419"/>
      <c r="N44" s="419"/>
      <c r="O44" s="419"/>
      <c r="P44" s="419"/>
      <c r="Q44" s="419"/>
      <c r="R44" s="35" t="str">
        <f>IF('[2]p19'!$H$274&lt;&gt;0,'[2]p19'!$H$274,"")</f>
        <v>UEPB</v>
      </c>
      <c r="S44" s="35" t="str">
        <f>IF('[2]p19'!$K$274&lt;&gt;0,'[2]p19'!$K$274,"")</f>
        <v>01,08/07/07</v>
      </c>
    </row>
    <row r="45" spans="1:19" s="10" customFormat="1" ht="12.75">
      <c r="A45" s="431"/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</row>
    <row r="46" spans="1:19" s="45" customFormat="1" ht="14.25" customHeight="1">
      <c r="A46" s="402" t="str">
        <f>T('[2]p24'!$C$13:$G$13)</f>
        <v> Marcelo Carvalho Ferreira</v>
      </c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3" customFormat="1" ht="13.5" customHeight="1">
      <c r="A47" s="419" t="str">
        <f>IF('[2]p24'!$A$271&lt;&gt;0,'[2]p24'!$A$271,"")</f>
        <v>Concurso para Prof. Substituto da UAME</v>
      </c>
      <c r="B47" s="419"/>
      <c r="C47" s="419"/>
      <c r="D47" s="419"/>
      <c r="E47" s="419"/>
      <c r="F47" s="419"/>
      <c r="G47" s="419"/>
      <c r="H47" s="419" t="str">
        <f>IF('[2]p24'!$B$272&lt;&gt;0,'[2]p24'!$B$272,"")</f>
        <v>Banca examinadora de concurso público para professor temporário</v>
      </c>
      <c r="I47" s="419"/>
      <c r="J47" s="419"/>
      <c r="K47" s="419"/>
      <c r="L47" s="419"/>
      <c r="M47" s="419"/>
      <c r="N47" s="419"/>
      <c r="O47" s="419"/>
      <c r="P47" s="419"/>
      <c r="Q47" s="419"/>
      <c r="R47" s="35" t="str">
        <f>IF('[2]p24'!$H$271&lt;&gt;0,'[2]p24'!$H$271,"")</f>
        <v>UFCG</v>
      </c>
      <c r="S47" s="35">
        <f>IF('[2]p24'!$K$271&lt;&gt;0,'[2]p24'!$K$271,"")</f>
        <v>39253</v>
      </c>
    </row>
    <row r="48" spans="1:19" s="10" customFormat="1" ht="12.75">
      <c r="A48" s="431"/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</row>
    <row r="49" spans="1:19" s="45" customFormat="1" ht="14.25" customHeight="1">
      <c r="A49" s="402" t="str">
        <f>T('[2]p29'!$C$13:$G$13)</f>
        <v>Patrícia Batista Leal</v>
      </c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3" customFormat="1" ht="13.5" customHeight="1">
      <c r="A50" s="419" t="str">
        <f>IF('[2]p29'!$A$271&lt;&gt;0,'[2]p29'!$A$271,"")</f>
        <v>Concurso para Prof. Substituto da UAME</v>
      </c>
      <c r="B50" s="419"/>
      <c r="C50" s="419"/>
      <c r="D50" s="419"/>
      <c r="E50" s="419"/>
      <c r="F50" s="419"/>
      <c r="G50" s="419"/>
      <c r="H50" s="419" t="str">
        <f>IF('[2]p29'!$B$272&lt;&gt;0,'[2]p29'!$B$272,"")</f>
        <v>Banca examinadora de concurso público para professor temporário</v>
      </c>
      <c r="I50" s="419"/>
      <c r="J50" s="419"/>
      <c r="K50" s="419"/>
      <c r="L50" s="419"/>
      <c r="M50" s="419"/>
      <c r="N50" s="419"/>
      <c r="O50" s="419"/>
      <c r="P50" s="419"/>
      <c r="Q50" s="419"/>
      <c r="R50" s="35" t="str">
        <f>IF('[2]p29'!$H$271&lt;&gt;0,'[2]p29'!$H$271,"")</f>
        <v>UFCG</v>
      </c>
      <c r="S50" s="35">
        <f>IF('[2]p29'!$K$271&lt;&gt;0,'[2]p29'!$K$271,"")</f>
        <v>39255</v>
      </c>
    </row>
    <row r="51" spans="1:19" s="3" customFormat="1" ht="13.5" customHeight="1">
      <c r="A51" s="419" t="str">
        <f>IF('[2]p29'!$A$274&lt;&gt;0,'[2]p29'!$A$274,"")</f>
        <v>Concurso para Prof. Substituto da UAME</v>
      </c>
      <c r="B51" s="419"/>
      <c r="C51" s="419"/>
      <c r="D51" s="419"/>
      <c r="E51" s="419"/>
      <c r="F51" s="419"/>
      <c r="G51" s="419"/>
      <c r="H51" s="419" t="str">
        <f>IF('[2]p29'!$B$275&lt;&gt;0,'[2]p29'!$B$275,"")</f>
        <v>Banca examinadora de concurso público para professor temporário</v>
      </c>
      <c r="I51" s="419"/>
      <c r="J51" s="419"/>
      <c r="K51" s="419"/>
      <c r="L51" s="419"/>
      <c r="M51" s="419"/>
      <c r="N51" s="419"/>
      <c r="O51" s="419"/>
      <c r="P51" s="419"/>
      <c r="Q51" s="419"/>
      <c r="R51" s="35" t="str">
        <f>IF('[2]p29'!$H$274&lt;&gt;0,'[2]p29'!$H$274,"")</f>
        <v>UFCG</v>
      </c>
      <c r="S51" s="35">
        <f>IF('[2]p29'!$K$274&lt;&gt;0,'[2]p29'!$K$274,"")</f>
        <v>39308</v>
      </c>
    </row>
    <row r="52" spans="1:19" s="10" customFormat="1" ht="12.75">
      <c r="A52" s="431"/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</row>
    <row r="53" spans="1:19" s="45" customFormat="1" ht="14.25" customHeight="1">
      <c r="A53" s="402" t="str">
        <f>T('[2]p32'!$C$13:$G$13)</f>
        <v>Sérgio Mota Alves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3" customFormat="1" ht="13.5" customHeight="1">
      <c r="A54" s="419" t="str">
        <f>IF('[2]p32'!$A$271&lt;&gt;0,'[2]p32'!$A$271,"")</f>
        <v>Segundo exame de qualificação ao doutorado</v>
      </c>
      <c r="B54" s="419"/>
      <c r="C54" s="419"/>
      <c r="D54" s="419"/>
      <c r="E54" s="419"/>
      <c r="F54" s="419"/>
      <c r="G54" s="419"/>
      <c r="H54" s="419" t="str">
        <f>IF('[2]p32'!$B$272&lt;&gt;0,'[2]p32'!$B$272,"")</f>
        <v>Banca examinadora de exame de qualificação</v>
      </c>
      <c r="I54" s="419"/>
      <c r="J54" s="419"/>
      <c r="K54" s="419"/>
      <c r="L54" s="419"/>
      <c r="M54" s="419"/>
      <c r="N54" s="419"/>
      <c r="O54" s="419"/>
      <c r="P54" s="419"/>
      <c r="Q54" s="419"/>
      <c r="R54" s="35" t="str">
        <f>IF('[2]p32'!$H$271&lt;&gt;0,'[2]p32'!$H$271,"")</f>
        <v>Unicamp - SP</v>
      </c>
      <c r="S54" s="35">
        <f>IF('[2]p32'!$K$271&lt;&gt;0,'[2]p32'!$K$271,"")</f>
        <v>39338</v>
      </c>
    </row>
    <row r="55" spans="1:19" s="3" customFormat="1" ht="13.5" customHeight="1">
      <c r="A55" s="419" t="str">
        <f>IF('[2]p32'!$A$274&lt;&gt;0,'[2]p32'!$A$274,"")</f>
        <v>C oncurso de prof. Substituto</v>
      </c>
      <c r="B55" s="419"/>
      <c r="C55" s="419"/>
      <c r="D55" s="419"/>
      <c r="E55" s="419"/>
      <c r="F55" s="419"/>
      <c r="G55" s="419"/>
      <c r="H55" s="419" t="str">
        <f>IF('[2]p32'!$B$275&lt;&gt;0,'[2]p32'!$B$275,"")</f>
        <v>Banca examinadora de concurso público para professor temporário</v>
      </c>
      <c r="I55" s="419"/>
      <c r="J55" s="419"/>
      <c r="K55" s="419"/>
      <c r="L55" s="419"/>
      <c r="M55" s="419"/>
      <c r="N55" s="419"/>
      <c r="O55" s="419"/>
      <c r="P55" s="419"/>
      <c r="Q55" s="419"/>
      <c r="R55" s="35" t="str">
        <f>IF('[2]p32'!$H$274&lt;&gt;0,'[2]p32'!$H$274,"")</f>
        <v>UAME-UFCG</v>
      </c>
      <c r="S55" s="35">
        <f>IF('[2]p32'!$K$274&lt;&gt;0,'[2]p32'!$K$274,"")</f>
        <v>39253</v>
      </c>
    </row>
    <row r="56" spans="1:19" s="10" customFormat="1" ht="12.75">
      <c r="A56" s="431"/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</row>
    <row r="57" spans="1:19" s="45" customFormat="1" ht="14.25" customHeight="1">
      <c r="A57" s="402" t="str">
        <f>T('[2]p34'!$C$13:$G$13)</f>
        <v>Vanio Fragoso de Melo</v>
      </c>
      <c r="B57" s="402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3" customFormat="1" ht="13.5" customHeight="1">
      <c r="A58" s="419" t="str">
        <f>IF('[2]p34'!$A$271&lt;&gt;0,'[2]p34'!$A$271,"")</f>
        <v>Comissão de Bolsas e Seleção</v>
      </c>
      <c r="B58" s="419"/>
      <c r="C58" s="419"/>
      <c r="D58" s="419"/>
      <c r="E58" s="419"/>
      <c r="F58" s="419"/>
      <c r="G58" s="419"/>
      <c r="H58" s="419" t="str">
        <f>IF('[2]p34'!$B$272&lt;&gt;0,'[2]p34'!$B$272,"")</f>
        <v>Banca de seleção de alunos para o mestrado</v>
      </c>
      <c r="I58" s="419"/>
      <c r="J58" s="419"/>
      <c r="K58" s="419"/>
      <c r="L58" s="419"/>
      <c r="M58" s="419"/>
      <c r="N58" s="419"/>
      <c r="O58" s="419"/>
      <c r="P58" s="419"/>
      <c r="Q58" s="419"/>
      <c r="R58" s="35" t="str">
        <f>IF('[2]p34'!$H$271&lt;&gt;0,'[2]p34'!$H$271,"")</f>
        <v>UAME/CCT/UFCG</v>
      </c>
      <c r="S58" s="35">
        <f>IF('[2]p34'!$K$271&lt;&gt;0,'[2]p34'!$K$271,"")</f>
      </c>
    </row>
  </sheetData>
  <sheetProtection password="CA19" sheet="1" objects="1" scenarios="1"/>
  <mergeCells count="86">
    <mergeCell ref="A58:G58"/>
    <mergeCell ref="H58:Q58"/>
    <mergeCell ref="A56:S56"/>
    <mergeCell ref="A57:S57"/>
    <mergeCell ref="A55:G55"/>
    <mergeCell ref="H55:Q55"/>
    <mergeCell ref="A54:G54"/>
    <mergeCell ref="H54:Q54"/>
    <mergeCell ref="A52:S52"/>
    <mergeCell ref="A53:S53"/>
    <mergeCell ref="A50:G50"/>
    <mergeCell ref="H50:Q50"/>
    <mergeCell ref="A51:G51"/>
    <mergeCell ref="H51:Q51"/>
    <mergeCell ref="A48:S48"/>
    <mergeCell ref="A49:S49"/>
    <mergeCell ref="A44:G44"/>
    <mergeCell ref="H44:Q44"/>
    <mergeCell ref="A46:S46"/>
    <mergeCell ref="A47:G47"/>
    <mergeCell ref="H47:Q47"/>
    <mergeCell ref="A45:S45"/>
    <mergeCell ref="A39:G39"/>
    <mergeCell ref="H39:Q39"/>
    <mergeCell ref="A40:G40"/>
    <mergeCell ref="H40:Q40"/>
    <mergeCell ref="A37:S37"/>
    <mergeCell ref="A38:S38"/>
    <mergeCell ref="A36:G36"/>
    <mergeCell ref="H36:Q36"/>
    <mergeCell ref="A34:S34"/>
    <mergeCell ref="A35:S35"/>
    <mergeCell ref="A33:G33"/>
    <mergeCell ref="H33:Q33"/>
    <mergeCell ref="A28:G28"/>
    <mergeCell ref="H28:Q28"/>
    <mergeCell ref="A29:G29"/>
    <mergeCell ref="H29:Q29"/>
    <mergeCell ref="A26:S26"/>
    <mergeCell ref="A27:S27"/>
    <mergeCell ref="A24:G24"/>
    <mergeCell ref="H24:Q24"/>
    <mergeCell ref="A25:G25"/>
    <mergeCell ref="H25:Q25"/>
    <mergeCell ref="A22:S22"/>
    <mergeCell ref="A23:S23"/>
    <mergeCell ref="A21:G21"/>
    <mergeCell ref="H21:Q21"/>
    <mergeCell ref="A10:G10"/>
    <mergeCell ref="H10:Q10"/>
    <mergeCell ref="A15:S15"/>
    <mergeCell ref="A13:G13"/>
    <mergeCell ref="H13:Q13"/>
    <mergeCell ref="A14:G14"/>
    <mergeCell ref="H14:Q14"/>
    <mergeCell ref="A11:G11"/>
    <mergeCell ref="H11:Q11"/>
    <mergeCell ref="A12:G12"/>
    <mergeCell ref="A8:G8"/>
    <mergeCell ref="H8:Q8"/>
    <mergeCell ref="A9:G9"/>
    <mergeCell ref="H9:Q9"/>
    <mergeCell ref="A7:S7"/>
    <mergeCell ref="A1:S1"/>
    <mergeCell ref="A2:S2"/>
    <mergeCell ref="A3:E3"/>
    <mergeCell ref="F3:Q3"/>
    <mergeCell ref="A4:S5"/>
    <mergeCell ref="H6:Q6"/>
    <mergeCell ref="A6:G6"/>
    <mergeCell ref="H12:Q12"/>
    <mergeCell ref="A20:G20"/>
    <mergeCell ref="H20:Q20"/>
    <mergeCell ref="A18:S18"/>
    <mergeCell ref="A19:S19"/>
    <mergeCell ref="A16:S16"/>
    <mergeCell ref="A17:G17"/>
    <mergeCell ref="H17:Q17"/>
    <mergeCell ref="A32:G32"/>
    <mergeCell ref="H32:Q32"/>
    <mergeCell ref="A30:S30"/>
    <mergeCell ref="A31:S31"/>
    <mergeCell ref="A43:G43"/>
    <mergeCell ref="H43:Q43"/>
    <mergeCell ref="A41:S41"/>
    <mergeCell ref="A42:S42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7.4218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13.140625" style="0" customWidth="1"/>
    <col min="18" max="18" width="8.7109375" style="0" customWidth="1"/>
    <col min="19" max="19" width="8.00390625" style="0" customWidth="1"/>
  </cols>
  <sheetData>
    <row r="1" spans="1:19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99</v>
      </c>
      <c r="B3" s="393"/>
      <c r="C3" s="393"/>
      <c r="D3" s="393"/>
      <c r="E3" s="394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7" t="s">
        <v>84</v>
      </c>
      <c r="S3" s="36" t="str">
        <f>'[2]p1'!$H$4</f>
        <v>2007.1</v>
      </c>
    </row>
    <row r="4" spans="1:19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</row>
    <row r="5" spans="1:19" s="8" customFormat="1" ht="13.5" thickBo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</row>
    <row r="6" spans="1:19" ht="13.5" thickBot="1">
      <c r="A6" s="434" t="s">
        <v>12</v>
      </c>
      <c r="B6" s="434"/>
      <c r="C6" s="434"/>
      <c r="D6" s="434"/>
      <c r="E6" s="434"/>
      <c r="F6" s="434"/>
      <c r="G6" s="434"/>
      <c r="H6" s="434"/>
      <c r="I6" s="434" t="s">
        <v>24</v>
      </c>
      <c r="J6" s="434"/>
      <c r="K6" s="434"/>
      <c r="L6" s="434"/>
      <c r="M6" s="434"/>
      <c r="N6" s="434"/>
      <c r="O6" s="434"/>
      <c r="P6" s="434"/>
      <c r="Q6" s="434"/>
      <c r="R6" s="33" t="s">
        <v>19</v>
      </c>
      <c r="S6" s="30" t="s">
        <v>25</v>
      </c>
    </row>
    <row r="7" spans="1:19" s="45" customFormat="1" ht="13.5" customHeight="1">
      <c r="A7" s="380" t="str">
        <f>T('[2]p4'!$C$13:$G$13)</f>
        <v>Amauri Araújo Cruz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5"/>
    </row>
    <row r="8" spans="1:19" s="3" customFormat="1" ht="13.5" customHeight="1">
      <c r="A8" s="419" t="str">
        <f>IF('[2]p4'!$A$247&lt;&gt;0,'[2]p4'!$A$247,"")</f>
        <v>Coordenador da disciplina de Algebra Linear I.</v>
      </c>
      <c r="B8" s="419"/>
      <c r="C8" s="419"/>
      <c r="D8" s="419"/>
      <c r="E8" s="419"/>
      <c r="F8" s="419"/>
      <c r="G8" s="419"/>
      <c r="H8" s="419"/>
      <c r="I8" s="408" t="str">
        <f>IF('[2]p4'!$B$248&lt;&gt;0,'[2]p4'!$B$248,"")</f>
        <v>Coordenação de disciplina</v>
      </c>
      <c r="J8" s="382"/>
      <c r="K8" s="382"/>
      <c r="L8" s="382"/>
      <c r="M8" s="382"/>
      <c r="N8" s="382"/>
      <c r="O8" s="382"/>
      <c r="P8" s="382"/>
      <c r="Q8" s="383"/>
      <c r="R8" s="35">
        <f>IF('[2]p4'!$J$247&lt;&gt;0,'[2]p4'!$J$247,"")</f>
        <v>39230</v>
      </c>
      <c r="S8" s="35">
        <f>IF('[2]p4'!$K$247&lt;&gt;0,'[2]p4'!$K$247,"")</f>
        <v>39357</v>
      </c>
    </row>
    <row r="9" spans="1:19" s="10" customFormat="1" ht="12.75">
      <c r="A9" s="415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</row>
    <row r="10" spans="1:19" s="45" customFormat="1" ht="13.5" customHeight="1">
      <c r="A10" s="380" t="str">
        <f>T('[2]p5'!$C$13:$G$13)</f>
        <v>Antônio José da Silva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5"/>
    </row>
    <row r="11" spans="1:19" s="3" customFormat="1" ht="13.5" customHeight="1">
      <c r="A11" s="419" t="str">
        <f>IF('[2]p5'!$A$247&lt;&gt;0,'[2]p5'!$A$247,"")</f>
        <v>IV Semana de Matemática</v>
      </c>
      <c r="B11" s="419"/>
      <c r="C11" s="419"/>
      <c r="D11" s="419"/>
      <c r="E11" s="419"/>
      <c r="F11" s="419"/>
      <c r="G11" s="419"/>
      <c r="H11" s="419"/>
      <c r="I11" s="408" t="str">
        <f>IF('[2]p5'!$B$248&lt;&gt;0,'[2]p5'!$B$248,"")</f>
        <v>Membro de comissão de evento técnico-científico ou artístico-cultural local</v>
      </c>
      <c r="J11" s="382"/>
      <c r="K11" s="382"/>
      <c r="L11" s="382"/>
      <c r="M11" s="382"/>
      <c r="N11" s="382"/>
      <c r="O11" s="382"/>
      <c r="P11" s="382"/>
      <c r="Q11" s="383"/>
      <c r="R11" s="35">
        <f>IF('[2]p5'!$J$247&lt;&gt;0,'[2]p5'!$J$247,"")</f>
        <v>39227</v>
      </c>
      <c r="S11" s="35">
        <f>IF('[2]p5'!$K$247&lt;&gt;0,'[2]p5'!$K$247,"")</f>
        <v>39387</v>
      </c>
    </row>
    <row r="12" spans="1:19" s="10" customFormat="1" ht="12.75">
      <c r="A12" s="415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</row>
    <row r="13" spans="1:19" s="45" customFormat="1" ht="13.5" customHeight="1">
      <c r="A13" s="380" t="str">
        <f>T('[2]p11'!$C$13:$G$13)</f>
        <v>Daniel Cordeiro de Morais Filho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5"/>
    </row>
    <row r="14" spans="1:19" s="3" customFormat="1" ht="13.5" customHeight="1">
      <c r="A14" s="419" t="str">
        <f>IF('[2]p11'!$A$247&lt;&gt;0,'[2]p11'!$A$247,"")</f>
        <v>Revisor do American Mathematical Reviews</v>
      </c>
      <c r="B14" s="419"/>
      <c r="C14" s="419"/>
      <c r="D14" s="419"/>
      <c r="E14" s="419"/>
      <c r="F14" s="419"/>
      <c r="G14" s="419"/>
      <c r="H14" s="419"/>
      <c r="I14" s="408" t="str">
        <f>IF('[2]p11'!$B$248&lt;&gt;0,'[2]p11'!$B$248,"")</f>
        <v>Consultoria a revistas técnico-científicas ou artístico-culturais (árbitro)</v>
      </c>
      <c r="J14" s="382"/>
      <c r="K14" s="382"/>
      <c r="L14" s="382"/>
      <c r="M14" s="382"/>
      <c r="N14" s="382"/>
      <c r="O14" s="382"/>
      <c r="P14" s="382"/>
      <c r="Q14" s="383"/>
      <c r="R14" s="35">
        <f>IF('[2]p11'!$J$247&lt;&gt;0,'[2]p11'!$J$247,"")</f>
        <v>36892</v>
      </c>
      <c r="S14" s="35">
        <f>IF('[2]p11'!$K$247&lt;&gt;0,'[2]p11'!$K$247,"")</f>
      </c>
    </row>
    <row r="15" spans="1:19" s="10" customFormat="1" ht="12.75">
      <c r="A15" s="415"/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</row>
    <row r="16" spans="1:19" s="45" customFormat="1" ht="13.5" customHeight="1">
      <c r="A16" s="380" t="str">
        <f>T('[2]p18'!$C$13:$G$13)</f>
        <v>Jesualdo Gomes das Chagas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5"/>
    </row>
    <row r="17" spans="1:19" s="3" customFormat="1" ht="13.5" customHeight="1">
      <c r="A17" s="419" t="str">
        <f>IF('[2]p18'!$A$247&lt;&gt;0,'[2]p18'!$A$247,"")</f>
        <v>Membro da equipe executora do PROLICEM</v>
      </c>
      <c r="B17" s="419"/>
      <c r="C17" s="419"/>
      <c r="D17" s="419"/>
      <c r="E17" s="419"/>
      <c r="F17" s="419"/>
      <c r="G17" s="419"/>
      <c r="H17" s="419"/>
      <c r="I17" s="408" t="str">
        <f>IF('[2]p18'!$B$248&lt;&gt;0,'[2]p18'!$B$248,"")</f>
        <v>Participação em equipe executora e projetos de monitoria, PROLICEN, PROIN ou PET no âmbito do Departamento ou Curso</v>
      </c>
      <c r="J17" s="382"/>
      <c r="K17" s="382"/>
      <c r="L17" s="382"/>
      <c r="M17" s="382"/>
      <c r="N17" s="382"/>
      <c r="O17" s="382"/>
      <c r="P17" s="382"/>
      <c r="Q17" s="383"/>
      <c r="R17" s="35">
        <f>IF('[2]p18'!$J$247&lt;&gt;0,'[2]p18'!$J$247,"")</f>
      </c>
      <c r="S17" s="35">
        <f>IF('[2]p18'!$K$247&lt;&gt;0,'[2]p18'!$K$247,"")</f>
      </c>
    </row>
    <row r="18" spans="1:19" s="10" customFormat="1" ht="12.75">
      <c r="A18" s="415"/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</row>
    <row r="19" spans="1:19" s="45" customFormat="1" ht="13.5" customHeight="1">
      <c r="A19" s="380" t="str">
        <f>T('[2]p19'!$C$13:$G$13)</f>
        <v>José de Arimatéia Fernandes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5"/>
    </row>
    <row r="20" spans="1:19" s="3" customFormat="1" ht="13.5" customHeight="1">
      <c r="A20" s="419" t="str">
        <f>IF('[2]p19'!$A$247&lt;&gt;0,'[2]p19'!$A$247,"")</f>
        <v>4a. Semana de Matemática </v>
      </c>
      <c r="B20" s="419"/>
      <c r="C20" s="419"/>
      <c r="D20" s="419"/>
      <c r="E20" s="419"/>
      <c r="F20" s="419"/>
      <c r="G20" s="419"/>
      <c r="H20" s="419"/>
      <c r="I20" s="408" t="str">
        <f>IF('[2]p19'!$B$248&lt;&gt;0,'[2]p19'!$B$248,"")</f>
        <v>Membro de comissão de evento técnico-científico ou artístico-cultural local</v>
      </c>
      <c r="J20" s="382"/>
      <c r="K20" s="382"/>
      <c r="L20" s="382"/>
      <c r="M20" s="382"/>
      <c r="N20" s="382"/>
      <c r="O20" s="382"/>
      <c r="P20" s="382"/>
      <c r="Q20" s="383"/>
      <c r="R20" s="35">
        <f>IF('[2]p19'!$J$247&lt;&gt;0,'[2]p19'!$J$247,"")</f>
        <v>39227</v>
      </c>
      <c r="S20" s="35">
        <f>IF('[2]p19'!$K$247&lt;&gt;0,'[2]p19'!$K$247,"")</f>
        <v>39387</v>
      </c>
    </row>
    <row r="21" spans="1:19" s="3" customFormat="1" ht="13.5" customHeight="1">
      <c r="A21" s="408" t="str">
        <f>IF('[2]p19'!$A$250&lt;&gt;0,'[2]p19'!$A$250,"")</f>
        <v>IV Encontro de Extensão da UFCG</v>
      </c>
      <c r="B21" s="382"/>
      <c r="C21" s="382"/>
      <c r="D21" s="382"/>
      <c r="E21" s="382"/>
      <c r="F21" s="382"/>
      <c r="G21" s="382"/>
      <c r="H21" s="382"/>
      <c r="I21" s="408" t="str">
        <f>IF('[2]p19'!$B$251&lt;&gt;0,'[2]p19'!$B$251,"")</f>
        <v>Membro de comissão de evento técnico-científico ou artístico-cultural local</v>
      </c>
      <c r="J21" s="382"/>
      <c r="K21" s="382"/>
      <c r="L21" s="382"/>
      <c r="M21" s="382"/>
      <c r="N21" s="382"/>
      <c r="O21" s="382"/>
      <c r="P21" s="382"/>
      <c r="Q21" s="383"/>
      <c r="R21" s="35">
        <f>IF('[2]p19'!$J$250&lt;&gt;0,'[2]p19'!$J$250,"")</f>
        <v>39326</v>
      </c>
      <c r="S21" s="35">
        <f>IF('[2]p19'!$K$250&lt;&gt;0,'[2]p19'!$K$250,"")</f>
        <v>39381</v>
      </c>
    </row>
    <row r="22" spans="1:19" s="10" customFormat="1" ht="12.75">
      <c r="A22" s="415"/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</row>
    <row r="23" spans="1:19" s="45" customFormat="1" ht="13.5" customHeight="1">
      <c r="A23" s="380" t="str">
        <f>T('[2]p23'!$C$13:$G$13)</f>
        <v>Luiz Mendes Albuquerque Neto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5"/>
    </row>
    <row r="24" spans="1:19" s="3" customFormat="1" ht="13.5" customHeight="1">
      <c r="A24" s="419" t="str">
        <f>IF('[2]p23'!$A$247&lt;&gt;0,'[2]p23'!$A$247,"")</f>
        <v>Coordenador da Disciplina Álgebra Vetorial e Geometria Analítica</v>
      </c>
      <c r="B24" s="419"/>
      <c r="C24" s="419"/>
      <c r="D24" s="419"/>
      <c r="E24" s="419"/>
      <c r="F24" s="419"/>
      <c r="G24" s="419"/>
      <c r="H24" s="419"/>
      <c r="I24" s="408" t="str">
        <f>IF('[2]p23'!$B$248&lt;&gt;0,'[2]p23'!$B$248,"")</f>
        <v>Coordenação de disciplina</v>
      </c>
      <c r="J24" s="382"/>
      <c r="K24" s="382"/>
      <c r="L24" s="382"/>
      <c r="M24" s="382"/>
      <c r="N24" s="382"/>
      <c r="O24" s="382"/>
      <c r="P24" s="382"/>
      <c r="Q24" s="383"/>
      <c r="R24" s="35">
        <f>IF('[2]p23'!$J$247&lt;&gt;0,'[2]p23'!$J$247,"")</f>
        <v>39230</v>
      </c>
      <c r="S24" s="35">
        <f>IF('[2]p23'!$K$247&lt;&gt;0,'[2]p23'!$K$247,"")</f>
        <v>39353</v>
      </c>
    </row>
    <row r="25" spans="1:19" s="10" customFormat="1" ht="12.75">
      <c r="A25" s="415"/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</row>
    <row r="26" spans="1:19" s="45" customFormat="1" ht="13.5" customHeight="1">
      <c r="A26" s="380" t="str">
        <f>T('[2]p30'!$C$13:$G$13)</f>
        <v>Rosana Marques da Silva</v>
      </c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5"/>
    </row>
    <row r="27" spans="1:19" s="3" customFormat="1" ht="13.5" customHeight="1">
      <c r="A27" s="419" t="str">
        <f>IF('[2]p30'!$A$247&lt;&gt;0,'[2]p30'!$A$247,"")</f>
        <v>Programa Interdepartamental de Tecnologia em Petróleo e Gás - PRH(25)</v>
      </c>
      <c r="B27" s="419"/>
      <c r="C27" s="419"/>
      <c r="D27" s="419"/>
      <c r="E27" s="419"/>
      <c r="F27" s="419"/>
      <c r="G27" s="419"/>
      <c r="H27" s="419"/>
      <c r="I27" s="408" t="str">
        <f>IF('[2]p30'!$B$248&lt;&gt;0,'[2]p30'!$B$248,"")</f>
        <v>Participação em equipe executora e projetos permanentes institucionais</v>
      </c>
      <c r="J27" s="382"/>
      <c r="K27" s="382"/>
      <c r="L27" s="382"/>
      <c r="M27" s="382"/>
      <c r="N27" s="382"/>
      <c r="O27" s="382"/>
      <c r="P27" s="382"/>
      <c r="Q27" s="383"/>
      <c r="R27" s="35">
        <f>IF('[2]p30'!$J$247&lt;&gt;0,'[2]p30'!$J$247,"")</f>
        <v>36528</v>
      </c>
      <c r="S27" s="35">
        <f>IF('[2]p30'!$K$247&lt;&gt;0,'[2]p30'!$K$247,"")</f>
      </c>
    </row>
    <row r="28" spans="1:19" s="10" customFormat="1" ht="12.75">
      <c r="A28" s="415"/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</row>
    <row r="29" spans="1:19" s="45" customFormat="1" ht="13.5" customHeight="1">
      <c r="A29" s="380" t="str">
        <f>T('[2]p41'!$C$13:$G$13)</f>
        <v>Juliana Aragão de Araújo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5"/>
    </row>
    <row r="30" spans="1:19" s="3" customFormat="1" ht="13.5" customHeight="1">
      <c r="A30" s="419" t="str">
        <f>IF('[2]p41'!$A$247&lt;&gt;0,'[2]p41'!$A$247,"")</f>
        <v>Elaboração e correção de provas para seleção de monitor da disciplina Métodos Quantitativos I </v>
      </c>
      <c r="B30" s="419"/>
      <c r="C30" s="419"/>
      <c r="D30" s="419"/>
      <c r="E30" s="419"/>
      <c r="F30" s="419"/>
      <c r="G30" s="419"/>
      <c r="H30" s="419"/>
      <c r="I30" s="408" t="str">
        <f>IF('[2]p41'!$B$248&lt;&gt;0,'[2]p41'!$B$248,"")</f>
        <v>Participação em equipe executora e projetos de monitoria, PROLICEN, PROIN ou PET no âmbito do Departamento ou Curso</v>
      </c>
      <c r="J30" s="382"/>
      <c r="K30" s="382"/>
      <c r="L30" s="382"/>
      <c r="M30" s="382"/>
      <c r="N30" s="382"/>
      <c r="O30" s="382"/>
      <c r="P30" s="382"/>
      <c r="Q30" s="383"/>
      <c r="R30" s="35">
        <f>IF('[2]p41'!$J$247&lt;&gt;0,'[2]p41'!$J$247,"")</f>
        <v>39278</v>
      </c>
      <c r="S30" s="35">
        <f>IF('[2]p41'!$K$247&lt;&gt;0,'[2]p41'!$K$247,"")</f>
        <v>39288</v>
      </c>
    </row>
  </sheetData>
  <sheetProtection password="CA19" sheet="1" objects="1" scenarios="1"/>
  <mergeCells count="40">
    <mergeCell ref="A4:S5"/>
    <mergeCell ref="A6:H6"/>
    <mergeCell ref="I6:Q6"/>
    <mergeCell ref="A1:S1"/>
    <mergeCell ref="A2:S2"/>
    <mergeCell ref="A3:E3"/>
    <mergeCell ref="F3:Q3"/>
    <mergeCell ref="A7:S7"/>
    <mergeCell ref="A9:S9"/>
    <mergeCell ref="A10:S10"/>
    <mergeCell ref="A11:H11"/>
    <mergeCell ref="I11:Q11"/>
    <mergeCell ref="A12:S12"/>
    <mergeCell ref="A13:S13"/>
    <mergeCell ref="A14:H14"/>
    <mergeCell ref="I14:Q14"/>
    <mergeCell ref="A18:S18"/>
    <mergeCell ref="A23:S23"/>
    <mergeCell ref="A25:S25"/>
    <mergeCell ref="A26:S26"/>
    <mergeCell ref="I20:Q20"/>
    <mergeCell ref="A21:H21"/>
    <mergeCell ref="I21:Q21"/>
    <mergeCell ref="A22:S22"/>
    <mergeCell ref="A24:H24"/>
    <mergeCell ref="I24:Q24"/>
    <mergeCell ref="A27:H27"/>
    <mergeCell ref="I27:Q27"/>
    <mergeCell ref="A28:S28"/>
    <mergeCell ref="A29:S29"/>
    <mergeCell ref="A30:H30"/>
    <mergeCell ref="I30:Q30"/>
    <mergeCell ref="A8:H8"/>
    <mergeCell ref="I8:Q8"/>
    <mergeCell ref="A15:S15"/>
    <mergeCell ref="A16:S16"/>
    <mergeCell ref="A17:H17"/>
    <mergeCell ref="I17:Q17"/>
    <mergeCell ref="A19:S19"/>
    <mergeCell ref="A20:H2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E3" sqref="E3:M3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278" t="s">
        <v>193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80"/>
    </row>
    <row r="2" spans="1:17" ht="13.5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</row>
    <row r="3" spans="1:17" ht="13.5" thickBot="1">
      <c r="A3" s="315" t="s">
        <v>271</v>
      </c>
      <c r="B3" s="316"/>
      <c r="C3" s="316"/>
      <c r="D3" s="317"/>
      <c r="E3" s="439"/>
      <c r="F3" s="436"/>
      <c r="G3" s="436"/>
      <c r="H3" s="436"/>
      <c r="I3" s="436"/>
      <c r="J3" s="436"/>
      <c r="K3" s="436"/>
      <c r="L3" s="436"/>
      <c r="M3" s="440"/>
      <c r="N3" s="437" t="s">
        <v>84</v>
      </c>
      <c r="O3" s="438"/>
      <c r="P3" s="316" t="str">
        <f>'[2]p1'!$H$4</f>
        <v>2007.1</v>
      </c>
      <c r="Q3" s="317"/>
    </row>
    <row r="4" spans="1:17" s="63" customFormat="1" ht="12.7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</row>
    <row r="5" spans="1:17" s="65" customFormat="1" ht="12.75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</row>
    <row r="6" spans="1:19" s="46" customFormat="1" ht="11.25" customHeight="1">
      <c r="A6" s="380" t="str">
        <f>T('[2]p11'!$C$13:$G$13)</f>
        <v>Daniel Cordeiro de Morais Filho</v>
      </c>
      <c r="B6" s="381"/>
      <c r="C6" s="381"/>
      <c r="D6" s="381"/>
      <c r="E6" s="385"/>
      <c r="F6" s="443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117"/>
      <c r="R6" s="65"/>
      <c r="S6" s="39"/>
    </row>
    <row r="7" spans="1:17" s="66" customFormat="1" ht="11.25" customHeight="1">
      <c r="A7" s="441" t="str">
        <f>IF('[2]p11'!$A$231:$L$231&lt;&gt;0,'[2]p11'!$A$231:$L$231,"")</f>
        <v>Preparação do livro  ``Manual de Redação matemática para Ciências exatas, engenharias e computação' 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</row>
    <row r="8" spans="1:17" s="66" customFormat="1" ht="11.25" customHeight="1">
      <c r="A8" s="67" t="s">
        <v>27</v>
      </c>
      <c r="B8" s="442" t="str">
        <f>IF('[2]p11'!$B$232:$L$232&lt;&gt;0,'[2]p11'!$B$232:$L$232,"")</f>
        <v>Produção de material didático instrucional mediante comprovação pelo setor competente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</row>
  </sheetData>
  <sheetProtection password="CA19" sheet="1" objects="1" scenarios="1"/>
  <mergeCells count="11">
    <mergeCell ref="A7:Q7"/>
    <mergeCell ref="B8:Q8"/>
    <mergeCell ref="A6:E6"/>
    <mergeCell ref="F6:P6"/>
    <mergeCell ref="A4:Q5"/>
    <mergeCell ref="A2:Q2"/>
    <mergeCell ref="A3:D3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E3" sqref="E3:M3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278" t="s">
        <v>193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80"/>
    </row>
    <row r="2" spans="1:17" ht="13.5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</row>
    <row r="3" spans="1:17" ht="13.5" thickBot="1">
      <c r="A3" s="315" t="s">
        <v>270</v>
      </c>
      <c r="B3" s="316"/>
      <c r="C3" s="316"/>
      <c r="D3" s="317"/>
      <c r="E3" s="439"/>
      <c r="F3" s="436"/>
      <c r="G3" s="436"/>
      <c r="H3" s="436"/>
      <c r="I3" s="436"/>
      <c r="J3" s="436"/>
      <c r="K3" s="436"/>
      <c r="L3" s="436"/>
      <c r="M3" s="440"/>
      <c r="N3" s="437" t="s">
        <v>84</v>
      </c>
      <c r="O3" s="438"/>
      <c r="P3" s="316" t="str">
        <f>'[2]p1'!$H$4</f>
        <v>2007.1</v>
      </c>
      <c r="Q3" s="317"/>
    </row>
    <row r="4" spans="1:17" s="63" customFormat="1" ht="12.7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</row>
    <row r="5" spans="1:17" s="65" customFormat="1" ht="12.75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</row>
  </sheetData>
  <sheetProtection password="CA19" sheet="1" objects="1" scenarios="1"/>
  <mergeCells count="7">
    <mergeCell ref="A4:Q5"/>
    <mergeCell ref="A2:Q2"/>
    <mergeCell ref="A3:D3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1">
      <selection activeCell="B15" sqref="B15:Q15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278" t="s">
        <v>193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80"/>
    </row>
    <row r="2" spans="1:17" ht="13.5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</row>
    <row r="3" spans="1:17" ht="13.5" thickBot="1">
      <c r="A3" s="315" t="s">
        <v>269</v>
      </c>
      <c r="B3" s="316"/>
      <c r="C3" s="316"/>
      <c r="D3" s="317"/>
      <c r="E3" s="439"/>
      <c r="F3" s="436"/>
      <c r="G3" s="436"/>
      <c r="H3" s="436"/>
      <c r="I3" s="436"/>
      <c r="J3" s="436"/>
      <c r="K3" s="436"/>
      <c r="L3" s="436"/>
      <c r="M3" s="440"/>
      <c r="N3" s="437" t="s">
        <v>84</v>
      </c>
      <c r="O3" s="438"/>
      <c r="P3" s="316" t="str">
        <f>'[2]p1'!$H$4</f>
        <v>2007.1</v>
      </c>
      <c r="Q3" s="317"/>
    </row>
    <row r="4" spans="1:17" s="63" customFormat="1" ht="12.7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</row>
    <row r="5" spans="1:17" s="65" customFormat="1" ht="12.75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</row>
    <row r="6" spans="1:19" s="46" customFormat="1" ht="11.25" customHeight="1">
      <c r="A6" s="380" t="str">
        <f>T('[2]p7'!$C$13:$G$13)</f>
        <v>Aparecido Jesuino de Souza</v>
      </c>
      <c r="B6" s="381"/>
      <c r="C6" s="381"/>
      <c r="D6" s="381"/>
      <c r="E6" s="385"/>
      <c r="F6" s="443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117"/>
      <c r="R6" s="65"/>
      <c r="S6" s="39"/>
    </row>
    <row r="7" spans="1:17" s="66" customFormat="1" ht="24" customHeight="1">
      <c r="A7" s="441" t="str">
        <f>IF('[2]p7'!$A$200:$L$200&lt;&gt;0,'[2]p7'!$A$200:$L$200,"")</f>
        <v>A. J. Souza, G. Chapiro, D. Marchesin,  The Wave Structure for a Solid Fuel In-Situ Combustion in a Porous Medium, Atas do X-Workshop on PDE: Theory, Computation and Applications, pp. 67-69, IMPA, agosto 2007.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</row>
    <row r="8" spans="1:17" s="66" customFormat="1" ht="13.5" customHeight="1">
      <c r="A8" s="67" t="s">
        <v>27</v>
      </c>
      <c r="B8" s="442" t="str">
        <f>IF('[2]p7'!$B$201:$L$201&lt;&gt;0,'[2]p7'!$B$201:$L$201,"")</f>
        <v>Resumo publicado em anais de eventos internacionais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</row>
    <row r="9" spans="1:17" s="65" customFormat="1" ht="12.75">
      <c r="A9" s="445"/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</row>
    <row r="10" spans="1:17" s="66" customFormat="1" ht="13.5" customHeight="1">
      <c r="A10" s="441" t="str">
        <f>IF('[2]p7'!$A$204:$L$204&lt;&gt;0,'[2]p7'!$A$204:$L$204,"")</f>
        <v>Furtado, F., Azevedo A., Souza, A., Marchesin, D., Riemann Solutions of Water-Alternating-Gas Oil Recovery, X-Workshop on PDE: Theory, Computation and Applications, IMPA, agosto 2007.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</row>
    <row r="11" spans="1:17" s="66" customFormat="1" ht="13.5" customHeight="1">
      <c r="A11" s="67" t="s">
        <v>27</v>
      </c>
      <c r="B11" s="442" t="str">
        <f>IF('[2]p7'!$B$205:$L$205&lt;&gt;0,'[2]p7'!$B$205:$L$205,"")</f>
        <v>Trabalho apresentado em evento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</row>
    <row r="12" spans="1:17" s="65" customFormat="1" ht="12.75">
      <c r="A12" s="445"/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</row>
    <row r="13" spans="1:19" s="46" customFormat="1" ht="11.25" customHeight="1">
      <c r="A13" s="380" t="str">
        <f>T('[2]p8'!$C$13:$G$13)</f>
        <v>Bianca Morelli Casalvara Caretta</v>
      </c>
      <c r="B13" s="381"/>
      <c r="C13" s="381"/>
      <c r="D13" s="381"/>
      <c r="E13" s="385"/>
      <c r="F13" s="443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117"/>
      <c r="R13" s="65"/>
      <c r="S13" s="39"/>
    </row>
    <row r="14" spans="1:17" s="66" customFormat="1" ht="23.25" customHeight="1">
      <c r="A14" s="441" t="str">
        <f>IF('[2]p8'!$A$200:$L$200&lt;&gt;0,'[2]p8'!$A$200:$L$200,"")</f>
        <v>Caretta, B. M. C., Boldrini, J. L., Existence of Solution of a Three-Phase Field Model for Solidification, caderno de resumos do X Workshop on Partial Differential Equations pág.16 a 18, IMPA, Rio de Janeiro, 2007.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</row>
    <row r="15" spans="1:17" s="66" customFormat="1" ht="13.5" customHeight="1">
      <c r="A15" s="67" t="s">
        <v>27</v>
      </c>
      <c r="B15" s="442" t="str">
        <f>IF('[2]p8'!$B$201:$L$201&lt;&gt;0,'[2]p8'!$B$201:$L$201,"")</f>
        <v>Resumo publicado em anais de eventos internacionais</v>
      </c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</row>
    <row r="16" spans="1:17" s="65" customFormat="1" ht="12.75">
      <c r="A16" s="445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</row>
    <row r="17" spans="1:19" s="46" customFormat="1" ht="11.25" customHeight="1">
      <c r="A17" s="380" t="str">
        <f>T('[2]p10'!$C$13:$G$13)</f>
        <v>Claudianor Oliveira Alves</v>
      </c>
      <c r="B17" s="381"/>
      <c r="C17" s="381"/>
      <c r="D17" s="381"/>
      <c r="E17" s="385"/>
      <c r="F17" s="443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117"/>
      <c r="R17" s="65"/>
      <c r="S17" s="39"/>
    </row>
    <row r="18" spans="1:17" s="66" customFormat="1" ht="13.5" customHeight="1">
      <c r="A18" s="441" t="str">
        <f>IF('[2]p10'!$A$200:$L$200&lt;&gt;0,'[2]p10'!$A$200:$L$200,"")</f>
        <v>ALVES, C. O. ; Y. H. Ding, Existence, multiplicity and concentration of positive solutions for a class of quasilinear problems, Topological Methods in Nonlinear Analysis, v. 29, p. 265-278, 2007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</row>
    <row r="19" spans="1:17" s="66" customFormat="1" ht="13.5" customHeight="1">
      <c r="A19" s="67" t="s">
        <v>27</v>
      </c>
      <c r="B19" s="442" t="str">
        <f>IF('[2]p10'!$B$201:$L$201&lt;&gt;0,'[2]p10'!$B$201:$L$201,"")</f>
        <v>Artigo técnico ou científico publicado em periódico indexado internacionalmente</v>
      </c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</row>
    <row r="20" spans="1:17" s="65" customFormat="1" ht="12.75">
      <c r="A20" s="445"/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</row>
    <row r="21" spans="1:17" s="66" customFormat="1" ht="12.75" customHeight="1">
      <c r="A21" s="441" t="str">
        <f>IF('[2]p10'!$A$204:$L$204&lt;&gt;0,'[2]p10'!$A$204:$L$204,"")</f>
        <v>ALVES, C. O. ; G. M. Figueiredo . Existence and concentration of nodal solutions to a class of quasilinear problem. Topological Methods in Nonlinear Analysis, v. 29, p. 279-293, 2007. 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</row>
    <row r="22" spans="1:17" s="66" customFormat="1" ht="13.5" customHeight="1">
      <c r="A22" s="67" t="s">
        <v>27</v>
      </c>
      <c r="B22" s="442" t="str">
        <f>IF('[2]p10'!$B$205:$L$205&lt;&gt;0,'[2]p10'!$B$205:$L$205,"")</f>
        <v>Artigo técnico ou científico publicado em periódico indexado internacionalmente</v>
      </c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</row>
    <row r="23" spans="1:17" s="65" customFormat="1" ht="12.75">
      <c r="A23" s="445"/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</row>
    <row r="24" spans="1:17" s="66" customFormat="1" ht="12" customHeight="1">
      <c r="A24" s="441" t="str">
        <f>IF('[2]p10'!$A$208:$L$208&lt;&gt;0,'[2]p10'!$A$208:$L$208,"")</f>
        <v>ALVES, C. O. ,  Local Mountain pass for a class of elliptic systems. Journal of Mathematical Analysis and Applications, v. 335, p. 135-150, 2007. 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</row>
    <row r="25" spans="1:17" s="66" customFormat="1" ht="13.5" customHeight="1">
      <c r="A25" s="67" t="s">
        <v>27</v>
      </c>
      <c r="B25" s="442" t="str">
        <f>IF('[2]p10'!$B$209:$L$209&lt;&gt;0,'[2]p10'!$B$209:$L$209,"")</f>
        <v>Artigo técnico ou científico publicado em periódico indexado internacionalmente</v>
      </c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</row>
    <row r="26" spans="1:17" s="65" customFormat="1" ht="12.75">
      <c r="A26" s="44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</row>
    <row r="27" spans="1:19" s="46" customFormat="1" ht="11.25" customHeight="1">
      <c r="A27" s="380" t="str">
        <f>T('[2]p11'!$C$13:$G$13)</f>
        <v>Daniel Cordeiro de Morais Filho</v>
      </c>
      <c r="B27" s="381"/>
      <c r="C27" s="381"/>
      <c r="D27" s="381"/>
      <c r="E27" s="385"/>
      <c r="F27" s="443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117"/>
      <c r="R27" s="65"/>
      <c r="S27" s="39"/>
    </row>
    <row r="28" spans="1:17" s="66" customFormat="1" ht="22.5" customHeight="1">
      <c r="A28" s="441" t="str">
        <f>IF('[2]p11'!$A$200:$L$200&lt;&gt;0,'[2]p11'!$A$200:$L$200,"")</f>
        <v>DE MORAIS FILHO, D. C., PEREIRA, F. R.,Critical Ambrosetti-Prodi type problem for a system of elliptic equation. Nonlinear Analysis. Theory, Methods and Applications.  ARTIGO ACEITO PARA PUBLICAÇÃO. Sairá em 2008
</v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</row>
    <row r="29" spans="1:17" s="66" customFormat="1" ht="13.5" customHeight="1">
      <c r="A29" s="67" t="s">
        <v>27</v>
      </c>
      <c r="B29" s="442" t="str">
        <f>IF('[2]p11'!$B$201:$L$201&lt;&gt;0,'[2]p11'!$B$201:$L$201,"")</f>
        <v>Artigo técnico ou científico publicado em periódico de circulação nacional</v>
      </c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</row>
    <row r="30" spans="1:17" s="65" customFormat="1" ht="12.75">
      <c r="A30" s="445"/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</row>
    <row r="31" spans="1:17" s="66" customFormat="1" ht="23.25" customHeight="1">
      <c r="A31" s="441" t="str">
        <f>IF('[2]p11'!$A$204:$L$204&lt;&gt;0,'[2]p11'!$A$204:$L$204,"")</f>
        <v>MORAIS FILHO, D. C., ALVES, C. O., SOUTO, M. A. S.,Existence of multi-bump solutions for a class of elliptic problems with critical growth in RN. Preprint- aceito no Proceedings of the Royal Society of Edingburg. ARTIGO SUBMETIDO
</v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</row>
    <row r="32" spans="1:17" s="66" customFormat="1" ht="13.5" customHeight="1">
      <c r="A32" s="67" t="s">
        <v>27</v>
      </c>
      <c r="B32" s="442">
        <f>IF('[2]p11'!$B$205:$L$205&lt;&gt;0,'[2]p11'!$B$205:$L$205,"")</f>
      </c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</row>
    <row r="33" spans="1:17" s="65" customFormat="1" ht="12.75">
      <c r="A33" s="445"/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</row>
    <row r="34" spans="1:17" s="66" customFormat="1" ht="11.25" customHeight="1">
      <c r="A34" s="441" t="str">
        <f>IF('[2]p11'!$A$208:$L$208&lt;&gt;0,'[2]p11'!$A$208:$L$208,"")</f>
        <v>DE MORAIS FILHO, D. C., PEREIRA, F. R., Critical Elliptic Systems Crossing high eigenvalues. Preprint. ARTIGO SUBMETIDO ao Journal of Differential Equations
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</row>
    <row r="35" spans="1:17" s="66" customFormat="1" ht="13.5" customHeight="1">
      <c r="A35" s="67" t="s">
        <v>27</v>
      </c>
      <c r="B35" s="442">
        <f>IF('[2]p11'!$B$209:$L$209&lt;&gt;0,'[2]p11'!$B$209:$L$209,"")</f>
      </c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</row>
    <row r="36" spans="1:17" s="65" customFormat="1" ht="12.75">
      <c r="A36" s="445"/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</row>
    <row r="37" spans="1:19" s="46" customFormat="1" ht="11.25" customHeight="1">
      <c r="A37" s="380" t="str">
        <f>T('[2]p15'!$C$13:$G$13)</f>
        <v>Henrique Fernandes de Lima</v>
      </c>
      <c r="B37" s="381"/>
      <c r="C37" s="381"/>
      <c r="D37" s="381"/>
      <c r="E37" s="385"/>
      <c r="F37" s="443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117"/>
      <c r="R37" s="65"/>
      <c r="S37" s="39"/>
    </row>
    <row r="38" spans="1:17" s="66" customFormat="1" ht="12.75" customHeight="1">
      <c r="A38" s="441" t="str">
        <f>IF('[2]p15'!$A$200:$L$200&lt;&gt;0,'[2]p15'!$A$200:$L$200,"")</f>
        <v>Lima, H. F. ; A sharp height estimate for compact spacelike hypersurfaces with constant r-mean curvature in the Lorentz-Minkowski space. Differential Geometry and Its Applications (Aceito para Publicação).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</row>
    <row r="39" spans="1:17" s="66" customFormat="1" ht="12" customHeight="1">
      <c r="A39" s="67" t="s">
        <v>27</v>
      </c>
      <c r="B39" s="442" t="str">
        <f>IF('[2]p15'!$B$201:$L$201&lt;&gt;0,'[2]p15'!$B$201:$L$201,"")</f>
        <v>Artigo técnico ou científico publicado em periódico indexado internacionalmente</v>
      </c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</row>
    <row r="40" spans="1:17" s="65" customFormat="1" ht="12.75">
      <c r="A40" s="445"/>
      <c r="B40" s="445"/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</row>
    <row r="41" spans="1:17" s="66" customFormat="1" ht="13.5" customHeight="1">
      <c r="A41" s="441" t="str">
        <f>IF('[2]p15'!$A$204:$L$204&lt;&gt;0,'[2]p15'!$A$204:$L$204,"")</f>
        <v>Caminha, A. ; Lima, H. F.; A generalized maximum principle for Yau’s square operator, with applications to the Steady State space. Journal of Geometry and Physics (Submetido para Publicação).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</row>
    <row r="42" spans="1:17" s="66" customFormat="1" ht="10.5" customHeight="1">
      <c r="A42" s="67" t="s">
        <v>27</v>
      </c>
      <c r="B42" s="442" t="str">
        <f>IF('[2]p15'!$B$205:$L$205&lt;&gt;0,'[2]p15'!$B$205:$L$205,"")</f>
        <v>Artigo técnico ou científico publicado em periódico indexado internacionalmente</v>
      </c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</row>
    <row r="43" spans="1:17" s="65" customFormat="1" ht="12.75">
      <c r="A43" s="445"/>
      <c r="B43" s="445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</row>
    <row r="44" spans="1:17" s="66" customFormat="1" ht="11.25" customHeight="1">
      <c r="A44" s="441" t="str">
        <f>IF('[2]p15'!$A$208:$L$208&lt;&gt;0,'[2]p15'!$A$208:$L$208,"")</f>
        <v>Caminha, A. ; Lima, H. F.; Complete vertical graphs with constant mean curvaturte im semi-Riemannian warped products. Geometriae Dedicata (Submetido para Publicação).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</row>
    <row r="45" spans="1:17" s="66" customFormat="1" ht="13.5" customHeight="1">
      <c r="A45" s="67" t="s">
        <v>27</v>
      </c>
      <c r="B45" s="442" t="str">
        <f>IF('[2]p15'!$B$209:$L$209&lt;&gt;0,'[2]p15'!$B$209:$L$209,"")</f>
        <v>Artigo técnico ou científico publicado em periódico indexado internacionalmente</v>
      </c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</row>
    <row r="46" spans="1:17" s="65" customFormat="1" ht="12.75">
      <c r="A46" s="445"/>
      <c r="B46" s="445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</row>
    <row r="47" spans="1:19" s="46" customFormat="1" ht="11.25" customHeight="1">
      <c r="A47" s="380" t="str">
        <f>T('[2]p17'!$C$13:$G$13)</f>
        <v>Jaime Alves Barbosa Sobrinho</v>
      </c>
      <c r="B47" s="381"/>
      <c r="C47" s="381"/>
      <c r="D47" s="381"/>
      <c r="E47" s="385"/>
      <c r="F47" s="443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117"/>
      <c r="R47" s="65"/>
      <c r="S47" s="39"/>
    </row>
    <row r="48" spans="1:17" s="66" customFormat="1" ht="12" customHeight="1">
      <c r="A48" s="441" t="str">
        <f>IF('[2]p17'!$A$200:$L$200&lt;&gt;0,'[2]p17'!$A$200:$L$200,"")</f>
        <v>Barbosa Sobrinho, J.A.; Pellegrino, D.M.; Botelho, G.M.A.; Diniz, D. ;  Spaces of absolutely summing polynomials, Mathematica Scandinavica,  v. 101, p. 211-237, 2007.</v>
      </c>
      <c r="B48" s="441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</row>
    <row r="49" spans="1:17" s="66" customFormat="1" ht="13.5" customHeight="1">
      <c r="A49" s="67" t="s">
        <v>27</v>
      </c>
      <c r="B49" s="442" t="str">
        <f>IF('[2]p17'!$B$201:$L$201&lt;&gt;0,'[2]p17'!$B$201:$L$201,"")</f>
        <v>Artigo técnico ou científico publicado em periódico indexado internacionalmente</v>
      </c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</row>
    <row r="50" spans="1:17" s="65" customFormat="1" ht="12.75">
      <c r="A50" s="445"/>
      <c r="B50" s="445"/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</row>
    <row r="51" spans="1:19" s="46" customFormat="1" ht="11.25" customHeight="1">
      <c r="A51" s="380" t="str">
        <f>T('[2]p27'!$C$13:$G$13)</f>
        <v>Michelli Karinne Barros da Silva</v>
      </c>
      <c r="B51" s="381"/>
      <c r="C51" s="381"/>
      <c r="D51" s="381"/>
      <c r="E51" s="385"/>
      <c r="F51" s="443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117"/>
      <c r="R51" s="65"/>
      <c r="S51" s="39"/>
    </row>
    <row r="52" spans="1:17" s="66" customFormat="1" ht="23.25" customHeight="1">
      <c r="A52" s="441" t="str">
        <f>IF('[2]p27'!$A$200:$L$200&lt;&gt;0,'[2]p27'!$A$200:$L$200,"")</f>
        <v>Barros, Michelli; Giampaoli, Viviana; Lima, Claudia R.O.P.;Hypothesis testing in the unrestricted and restricted parametric spaces of structural models.Computational Statistics &amp; Data Analysis, v.52, p. 1196-1207, 2007.</v>
      </c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</row>
    <row r="53" spans="1:17" s="66" customFormat="1" ht="13.5" customHeight="1">
      <c r="A53" s="67" t="s">
        <v>27</v>
      </c>
      <c r="B53" s="442" t="str">
        <f>IF('[2]p27'!$B$201:$L$201&lt;&gt;0,'[2]p27'!$B$201:$L$201,"")</f>
        <v>Artigo técnico ou científico publicado em periódico indexado internacionalmente</v>
      </c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</row>
    <row r="54" spans="1:17" s="65" customFormat="1" ht="12.75">
      <c r="A54" s="445"/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</row>
    <row r="55" spans="1:17" s="66" customFormat="1" ht="12.75" customHeight="1">
      <c r="A55" s="441" t="str">
        <f>IF('[2]p27'!$A$204:$L$204&lt;&gt;0,'[2]p27'!$A$204:$L$204,"")</f>
        <v>Leiva, V.; Barros, Michelli; Paula, G.A.;Galea,M.; Influence Diagnostics in Log-Birnbaum-Saunders Regression Models with Censored Data. Computational Statistics &amp; Data Analysis, v. 51, p. 5694-5707, 2007.</v>
      </c>
      <c r="B55" s="441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</row>
    <row r="56" spans="1:17" s="66" customFormat="1" ht="13.5" customHeight="1">
      <c r="A56" s="67" t="s">
        <v>27</v>
      </c>
      <c r="B56" s="442" t="str">
        <f>IF('[2]p27'!$B$205:$L$205&lt;&gt;0,'[2]p27'!$B$205:$L$205,"")</f>
        <v>Artigo técnico ou científico publicado em periódico indexado internacionalmente</v>
      </c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</row>
  </sheetData>
  <sheetProtection password="CA19" sheet="1" objects="1" scenarios="1"/>
  <mergeCells count="65">
    <mergeCell ref="A54:Q54"/>
    <mergeCell ref="A55:Q55"/>
    <mergeCell ref="B56:Q56"/>
    <mergeCell ref="A52:Q52"/>
    <mergeCell ref="B53:Q53"/>
    <mergeCell ref="A50:Q50"/>
    <mergeCell ref="A51:E51"/>
    <mergeCell ref="F51:P51"/>
    <mergeCell ref="A48:Q48"/>
    <mergeCell ref="B49:Q49"/>
    <mergeCell ref="A46:Q46"/>
    <mergeCell ref="A47:E47"/>
    <mergeCell ref="F47:P47"/>
    <mergeCell ref="A44:Q44"/>
    <mergeCell ref="B45:Q45"/>
    <mergeCell ref="A40:Q40"/>
    <mergeCell ref="A41:Q41"/>
    <mergeCell ref="B42:Q42"/>
    <mergeCell ref="A43:Q43"/>
    <mergeCell ref="A38:Q38"/>
    <mergeCell ref="B39:Q39"/>
    <mergeCell ref="A36:Q36"/>
    <mergeCell ref="A37:E37"/>
    <mergeCell ref="F37:P37"/>
    <mergeCell ref="A33:Q33"/>
    <mergeCell ref="A34:Q34"/>
    <mergeCell ref="B35:Q35"/>
    <mergeCell ref="B29:Q29"/>
    <mergeCell ref="A31:Q31"/>
    <mergeCell ref="A30:Q30"/>
    <mergeCell ref="B32:Q32"/>
    <mergeCell ref="A28:Q28"/>
    <mergeCell ref="A27:E27"/>
    <mergeCell ref="F27:P27"/>
    <mergeCell ref="B22:Q22"/>
    <mergeCell ref="A23:Q23"/>
    <mergeCell ref="A26:Q26"/>
    <mergeCell ref="A24:Q24"/>
    <mergeCell ref="B25:Q25"/>
    <mergeCell ref="A18:Q18"/>
    <mergeCell ref="A20:Q20"/>
    <mergeCell ref="B19:Q19"/>
    <mergeCell ref="A21:Q21"/>
    <mergeCell ref="A16:Q16"/>
    <mergeCell ref="A17:E17"/>
    <mergeCell ref="F17:P17"/>
    <mergeCell ref="A14:Q14"/>
    <mergeCell ref="A13:E13"/>
    <mergeCell ref="F13:P13"/>
    <mergeCell ref="B15:Q15"/>
    <mergeCell ref="A12:Q12"/>
    <mergeCell ref="B8:Q8"/>
    <mergeCell ref="A9:Q9"/>
    <mergeCell ref="A10:Q10"/>
    <mergeCell ref="B11:Q11"/>
    <mergeCell ref="A6:E6"/>
    <mergeCell ref="F6:P6"/>
    <mergeCell ref="A7:Q7"/>
    <mergeCell ref="A4:Q5"/>
    <mergeCell ref="A2:Q2"/>
    <mergeCell ref="A3:D3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selection activeCell="A6" sqref="A6:E6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12.00390625" style="0" customWidth="1"/>
    <col min="4" max="4" width="7.140625" style="0" customWidth="1"/>
    <col min="5" max="5" width="0.5625" style="0" customWidth="1"/>
    <col min="6" max="6" width="8.28125" style="0" customWidth="1"/>
    <col min="7" max="7" width="1.7109375" style="0" customWidth="1"/>
    <col min="8" max="8" width="13.7109375" style="0" customWidth="1"/>
    <col min="9" max="9" width="5.00390625" style="0" customWidth="1"/>
    <col min="10" max="10" width="7.28125" style="0" customWidth="1"/>
    <col min="11" max="11" width="6.28125" style="0" customWidth="1"/>
    <col min="12" max="12" width="9.421875" style="0" customWidth="1"/>
    <col min="13" max="13" width="7.7109375" style="0" customWidth="1"/>
    <col min="14" max="14" width="5.28125" style="0" customWidth="1"/>
    <col min="15" max="15" width="8.8515625" style="0" customWidth="1"/>
    <col min="16" max="16" width="8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90"/>
      <c r="Q1" s="64"/>
    </row>
    <row r="2" spans="1:17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64"/>
    </row>
    <row r="3" spans="1:17" ht="13.5" thickBot="1">
      <c r="A3" s="392" t="s">
        <v>275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9"/>
      <c r="M3" s="395" t="s">
        <v>84</v>
      </c>
      <c r="N3" s="396"/>
      <c r="O3" s="393" t="str">
        <f>'[2]p1'!$H$4</f>
        <v>2007.1</v>
      </c>
      <c r="P3" s="394"/>
      <c r="Q3" s="64"/>
    </row>
    <row r="4" spans="1:17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64"/>
    </row>
    <row r="5" spans="1:17" s="38" customFormat="1" ht="11.25" customHeigh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64"/>
    </row>
    <row r="6" spans="1:19" s="46" customFormat="1" ht="11.25" customHeight="1">
      <c r="A6" s="380" t="str">
        <f>T('[2]p5'!$C$13:$G$13)</f>
        <v>Antônio José da Silva</v>
      </c>
      <c r="B6" s="381"/>
      <c r="C6" s="381"/>
      <c r="D6" s="381"/>
      <c r="E6" s="385"/>
      <c r="F6" s="456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64"/>
      <c r="R6" s="39"/>
      <c r="S6" s="39"/>
    </row>
    <row r="7" spans="1:17" s="3" customFormat="1" ht="13.5" customHeight="1">
      <c r="A7" s="25" t="s">
        <v>80</v>
      </c>
      <c r="B7" s="383" t="str">
        <f>IF('[2]p5'!$A$171&lt;&gt;0,'[2]p5'!$A$171,"")</f>
        <v>Olimpíada Campinense de Matemática</v>
      </c>
      <c r="C7" s="419"/>
      <c r="D7" s="419"/>
      <c r="E7" s="419"/>
      <c r="F7" s="419"/>
      <c r="G7" s="419"/>
      <c r="H7" s="419"/>
      <c r="I7" s="419"/>
      <c r="J7" s="402" t="s">
        <v>93</v>
      </c>
      <c r="K7" s="380"/>
      <c r="L7" s="114" t="str">
        <f>IF('[2]p5'!$I$171&lt;&gt;0,'[2]p5'!$I$171,"")</f>
        <v>Permanente</v>
      </c>
      <c r="M7" s="61" t="s">
        <v>259</v>
      </c>
      <c r="N7" s="382" t="str">
        <f>IF('[2]p5'!$K$171&lt;&gt;0,'[2]p5'!$K$171,"")</f>
        <v>Em andamento</v>
      </c>
      <c r="O7" s="382"/>
      <c r="P7" s="383"/>
      <c r="Q7" s="64"/>
    </row>
    <row r="8" spans="1:17" s="3" customFormat="1" ht="13.5" customHeight="1">
      <c r="A8" s="25" t="s">
        <v>91</v>
      </c>
      <c r="B8" s="450" t="str">
        <f>IF('[2]p5'!$H$173&lt;&gt;0,'[2]p5'!$H$173,"")</f>
        <v>Colaborador </v>
      </c>
      <c r="C8" s="451"/>
      <c r="D8" s="454" t="s">
        <v>93</v>
      </c>
      <c r="E8" s="455"/>
      <c r="F8" s="450" t="str">
        <f>IF('[2]p5'!$I$171&lt;&gt;0,'[2]p5'!$I$171,"")</f>
        <v>Permanente</v>
      </c>
      <c r="G8" s="450"/>
      <c r="H8" s="451"/>
      <c r="I8" s="25" t="s">
        <v>78</v>
      </c>
      <c r="J8" s="115">
        <f>IF('[2]p5'!$J$163&lt;&gt;0,'[2]p5'!$J$163,"")</f>
      </c>
      <c r="K8" s="25" t="s">
        <v>79</v>
      </c>
      <c r="L8" s="115">
        <f>IF('[2]p5'!$K$163&lt;&gt;0,'[2]p5'!$K$163,"")</f>
      </c>
      <c r="M8" s="454" t="s">
        <v>95</v>
      </c>
      <c r="N8" s="455"/>
      <c r="O8" s="448">
        <f>IF('[2]p5'!$F$173&lt;&gt;0,'[2]p5'!$F$173,"")</f>
        <v>40001</v>
      </c>
      <c r="P8" s="449"/>
      <c r="Q8" s="64"/>
    </row>
    <row r="9" spans="1:17" s="3" customFormat="1" ht="13.5" customHeight="1">
      <c r="A9" s="25" t="s">
        <v>267</v>
      </c>
      <c r="B9" s="450" t="str">
        <f>IF('[2]p5'!$A$173&lt;&gt;0,'[2]p5'!$A$173,"")</f>
        <v>Ensino</v>
      </c>
      <c r="C9" s="450"/>
      <c r="D9" s="450"/>
      <c r="E9" s="450"/>
      <c r="F9" s="450"/>
      <c r="G9" s="450"/>
      <c r="H9" s="450"/>
      <c r="I9" s="450"/>
      <c r="J9" s="451"/>
      <c r="K9" s="452" t="s">
        <v>94</v>
      </c>
      <c r="L9" s="453"/>
      <c r="M9" s="382" t="str">
        <f>IF('[2]p5'!$I$175&lt;&gt;0,'[2]p5'!$I$175,"")</f>
        <v>UFCG</v>
      </c>
      <c r="N9" s="382"/>
      <c r="O9" s="382"/>
      <c r="P9" s="383"/>
      <c r="Q9" s="47"/>
    </row>
    <row r="10" spans="1:17" s="3" customFormat="1" ht="13.5" customHeight="1">
      <c r="A10" s="25" t="s">
        <v>92</v>
      </c>
      <c r="B10" s="382" t="str">
        <f>IF('[2]p5'!$E$175&lt;&gt;0,'[2]p5'!$E$175,"")</f>
        <v>Alunos da Rede Pública e Privada de Ensinos Fundamental e Médio de campina Grande e Região</v>
      </c>
      <c r="C10" s="382"/>
      <c r="D10" s="382"/>
      <c r="E10" s="382"/>
      <c r="F10" s="382"/>
      <c r="G10" s="382"/>
      <c r="H10" s="382"/>
      <c r="I10" s="380" t="s">
        <v>268</v>
      </c>
      <c r="J10" s="382"/>
      <c r="K10" s="382"/>
      <c r="L10" s="111">
        <f>IF('[2]p5'!$K$175&lt;&gt;0,'[2]p5'!$K$175,"")</f>
      </c>
      <c r="M10" s="380" t="s">
        <v>260</v>
      </c>
      <c r="N10" s="381"/>
      <c r="O10" s="382" t="str">
        <f>IF('[2]p5'!$D$173&lt;&gt;0,'[2]p5'!$D$173,"")</f>
        <v>UFCG</v>
      </c>
      <c r="P10" s="383"/>
      <c r="Q10" s="47"/>
    </row>
    <row r="11" spans="1:18" ht="12.75">
      <c r="A11" s="380" t="s">
        <v>262</v>
      </c>
      <c r="B11" s="381"/>
      <c r="C11" s="116">
        <f>'[2]p5'!$A$177</f>
        <v>0</v>
      </c>
      <c r="D11" s="402" t="s">
        <v>266</v>
      </c>
      <c r="E11" s="402"/>
      <c r="F11" s="402"/>
      <c r="G11" s="380"/>
      <c r="H11" s="446">
        <f>'[2]p5'!$D$177</f>
        <v>0</v>
      </c>
      <c r="I11" s="447"/>
      <c r="J11" s="380" t="s">
        <v>264</v>
      </c>
      <c r="K11" s="381"/>
      <c r="L11" s="446">
        <f>'[2]p5'!$G$177</f>
        <v>0</v>
      </c>
      <c r="M11" s="447"/>
      <c r="N11" s="112" t="s">
        <v>265</v>
      </c>
      <c r="O11" s="446">
        <f>'[2]p5'!$J$177</f>
        <v>0</v>
      </c>
      <c r="P11" s="447"/>
      <c r="Q11" s="47"/>
      <c r="R11" s="3"/>
    </row>
    <row r="12" spans="1:16" ht="12.75">
      <c r="A12" s="415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</row>
    <row r="13" spans="1:19" s="46" customFormat="1" ht="11.25" customHeight="1">
      <c r="A13" s="380" t="str">
        <f>T('[2]p8'!$C$13:$G$13)</f>
        <v>Bianca Morelli Casalvara Caretta</v>
      </c>
      <c r="B13" s="381"/>
      <c r="C13" s="381"/>
      <c r="D13" s="381"/>
      <c r="E13" s="385"/>
      <c r="F13" s="456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64"/>
      <c r="R13" s="39"/>
      <c r="S13" s="39"/>
    </row>
    <row r="14" spans="1:17" s="3" customFormat="1" ht="13.5" customHeight="1">
      <c r="A14" s="25" t="s">
        <v>80</v>
      </c>
      <c r="B14" s="383" t="str">
        <f>IF('[2]p8'!$A$171&lt;&gt;0,'[2]p8'!$A$171,"")</f>
        <v>Comissão de Olimpíada Campinense de Matemática</v>
      </c>
      <c r="C14" s="419"/>
      <c r="D14" s="419"/>
      <c r="E14" s="419"/>
      <c r="F14" s="419"/>
      <c r="G14" s="419"/>
      <c r="H14" s="419"/>
      <c r="I14" s="419"/>
      <c r="J14" s="402" t="s">
        <v>93</v>
      </c>
      <c r="K14" s="380"/>
      <c r="L14" s="114" t="str">
        <f>IF('[2]p8'!$I$171&lt;&gt;0,'[2]p8'!$I$171,"")</f>
        <v>Permanente</v>
      </c>
      <c r="M14" s="61" t="s">
        <v>259</v>
      </c>
      <c r="N14" s="382" t="str">
        <f>IF('[2]p8'!$K$171&lt;&gt;0,'[2]p8'!$K$171,"")</f>
        <v>Em andamento</v>
      </c>
      <c r="O14" s="382"/>
      <c r="P14" s="383"/>
      <c r="Q14" s="64"/>
    </row>
    <row r="15" spans="1:17" s="3" customFormat="1" ht="13.5" customHeight="1">
      <c r="A15" s="25" t="s">
        <v>91</v>
      </c>
      <c r="B15" s="450" t="str">
        <f>IF('[2]p8'!$H$173&lt;&gt;0,'[2]p8'!$H$173,"")</f>
        <v>Participante</v>
      </c>
      <c r="C15" s="451"/>
      <c r="D15" s="454" t="s">
        <v>93</v>
      </c>
      <c r="E15" s="455"/>
      <c r="F15" s="450" t="str">
        <f>IF('[2]p8'!$I$171&lt;&gt;0,'[2]p8'!$I$171,"")</f>
        <v>Permanente</v>
      </c>
      <c r="G15" s="450"/>
      <c r="H15" s="451"/>
      <c r="I15" s="25" t="s">
        <v>78</v>
      </c>
      <c r="J15" s="115">
        <f>IF('[2]p8'!$J$163&lt;&gt;0,'[2]p8'!$J$163,"")</f>
        <v>39144</v>
      </c>
      <c r="K15" s="25" t="s">
        <v>79</v>
      </c>
      <c r="L15" s="115">
        <f>IF('[2]p8'!$K$163&lt;&gt;0,'[2]p8'!$K$163,"")</f>
        <v>39874</v>
      </c>
      <c r="M15" s="454" t="s">
        <v>95</v>
      </c>
      <c r="N15" s="455"/>
      <c r="O15" s="448" t="str">
        <f>IF('[2]p8'!$F$173&lt;&gt;0,'[2]p8'!$F$173,"")</f>
        <v>Ativ.Ext.0040001</v>
      </c>
      <c r="P15" s="449"/>
      <c r="Q15" s="64"/>
    </row>
    <row r="16" spans="1:17" s="3" customFormat="1" ht="13.5" customHeight="1">
      <c r="A16" s="25" t="s">
        <v>267</v>
      </c>
      <c r="B16" s="450" t="str">
        <f>IF('[2]p8'!$A$173&lt;&gt;0,'[2]p8'!$A$173,"")</f>
        <v>Ensino</v>
      </c>
      <c r="C16" s="450"/>
      <c r="D16" s="450"/>
      <c r="E16" s="450"/>
      <c r="F16" s="450"/>
      <c r="G16" s="450"/>
      <c r="H16" s="450"/>
      <c r="I16" s="450"/>
      <c r="J16" s="451"/>
      <c r="K16" s="452" t="s">
        <v>94</v>
      </c>
      <c r="L16" s="453"/>
      <c r="M16" s="382" t="str">
        <f>IF('[2]p8'!$I$175&lt;&gt;0,'[2]p8'!$I$175,"")</f>
        <v>UFCG</v>
      </c>
      <c r="N16" s="382"/>
      <c r="O16" s="382"/>
      <c r="P16" s="383"/>
      <c r="Q16" s="47"/>
    </row>
    <row r="17" spans="1:17" s="3" customFormat="1" ht="13.5" customHeight="1">
      <c r="A17" s="25" t="s">
        <v>92</v>
      </c>
      <c r="B17" s="382" t="str">
        <f>IF('[2]p8'!$E$175&lt;&gt;0,'[2]p8'!$E$175,"")</f>
        <v>Alunos e professores das redes pública e privada de ensinos fundamental e médio de CG e região</v>
      </c>
      <c r="C17" s="382"/>
      <c r="D17" s="382"/>
      <c r="E17" s="382"/>
      <c r="F17" s="382"/>
      <c r="G17" s="382"/>
      <c r="H17" s="382"/>
      <c r="I17" s="380" t="s">
        <v>268</v>
      </c>
      <c r="J17" s="382"/>
      <c r="K17" s="382"/>
      <c r="L17" s="111">
        <f>IF('[2]p8'!$K$175&lt;&gt;0,'[2]p8'!$K$175,"")</f>
        <v>2500</v>
      </c>
      <c r="M17" s="380" t="s">
        <v>260</v>
      </c>
      <c r="N17" s="381"/>
      <c r="O17" s="382" t="str">
        <f>IF('[2]p8'!$D$173&lt;&gt;0,'[2]p8'!$D$173,"")</f>
        <v>UFCG</v>
      </c>
      <c r="P17" s="383"/>
      <c r="Q17" s="47"/>
    </row>
    <row r="18" spans="1:18" ht="12.75">
      <c r="A18" s="380" t="s">
        <v>262</v>
      </c>
      <c r="B18" s="381"/>
      <c r="C18" s="116">
        <f>'[2]p8'!$A$177</f>
        <v>0</v>
      </c>
      <c r="D18" s="402" t="s">
        <v>266</v>
      </c>
      <c r="E18" s="402"/>
      <c r="F18" s="402"/>
      <c r="G18" s="380"/>
      <c r="H18" s="446">
        <f>'[2]p8'!$D$177</f>
        <v>0</v>
      </c>
      <c r="I18" s="447"/>
      <c r="J18" s="380" t="s">
        <v>264</v>
      </c>
      <c r="K18" s="381"/>
      <c r="L18" s="446">
        <f>'[2]p8'!$G$177</f>
        <v>0</v>
      </c>
      <c r="M18" s="447"/>
      <c r="N18" s="112" t="s">
        <v>265</v>
      </c>
      <c r="O18" s="446">
        <f>'[2]p8'!$J$177</f>
        <v>0</v>
      </c>
      <c r="P18" s="447"/>
      <c r="Q18" s="47"/>
      <c r="R18" s="3"/>
    </row>
    <row r="19" spans="1:16" ht="12.75">
      <c r="A19" s="415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</row>
    <row r="20" spans="1:19" s="46" customFormat="1" ht="11.25" customHeight="1">
      <c r="A20" s="380" t="str">
        <f>T('[2]p11'!$C$13:$G$13)</f>
        <v>Daniel Cordeiro de Morais Filho</v>
      </c>
      <c r="B20" s="381"/>
      <c r="C20" s="381"/>
      <c r="D20" s="381"/>
      <c r="E20" s="385"/>
      <c r="F20" s="456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64"/>
      <c r="R20" s="39"/>
      <c r="S20" s="39"/>
    </row>
    <row r="21" spans="1:17" s="3" customFormat="1" ht="13.5" customHeight="1">
      <c r="A21" s="25" t="s">
        <v>80</v>
      </c>
      <c r="B21" s="383" t="str">
        <f>IF('[2]p11'!$A$171&lt;&gt;0,'[2]p11'!$A$171,"")</f>
        <v>Curso de Aperfeiçoamento de Professores do Ensino Médio - CAPEM</v>
      </c>
      <c r="C21" s="419"/>
      <c r="D21" s="419"/>
      <c r="E21" s="419"/>
      <c r="F21" s="419"/>
      <c r="G21" s="419"/>
      <c r="H21" s="419"/>
      <c r="I21" s="419"/>
      <c r="J21" s="402" t="s">
        <v>93</v>
      </c>
      <c r="K21" s="380"/>
      <c r="L21" s="114" t="str">
        <f>IF('[2]p11'!$I$171&lt;&gt;0,'[2]p11'!$I$171,"")</f>
        <v>Eventual</v>
      </c>
      <c r="M21" s="61" t="s">
        <v>259</v>
      </c>
      <c r="N21" s="382" t="str">
        <f>IF('[2]p11'!$K$171&lt;&gt;0,'[2]p11'!$K$171,"")</f>
        <v>Em andamento</v>
      </c>
      <c r="O21" s="382"/>
      <c r="P21" s="383"/>
      <c r="Q21" s="64"/>
    </row>
    <row r="22" spans="1:17" s="3" customFormat="1" ht="13.5" customHeight="1">
      <c r="A22" s="25" t="s">
        <v>91</v>
      </c>
      <c r="B22" s="450" t="str">
        <f>IF('[2]p11'!$H$173&lt;&gt;0,'[2]p11'!$H$173,"")</f>
        <v>Coordenador</v>
      </c>
      <c r="C22" s="451"/>
      <c r="D22" s="454" t="s">
        <v>93</v>
      </c>
      <c r="E22" s="455"/>
      <c r="F22" s="450" t="str">
        <f>IF('[2]p11'!$I$171&lt;&gt;0,'[2]p11'!$I$171,"")</f>
        <v>Eventual</v>
      </c>
      <c r="G22" s="450"/>
      <c r="H22" s="451"/>
      <c r="I22" s="25" t="s">
        <v>78</v>
      </c>
      <c r="J22" s="115">
        <f>IF('[2]p11'!$J$163&lt;&gt;0,'[2]p11'!$J$163,"")</f>
        <v>39144</v>
      </c>
      <c r="K22" s="25" t="s">
        <v>79</v>
      </c>
      <c r="L22" s="115">
        <f>IF('[2]p11'!$K$163&lt;&gt;0,'[2]p11'!$K$163,"")</f>
        <v>39874</v>
      </c>
      <c r="M22" s="454" t="s">
        <v>95</v>
      </c>
      <c r="N22" s="455"/>
      <c r="O22" s="448">
        <f>IF('[2]p11'!$F$173&lt;&gt;0,'[2]p11'!$F$173,"")</f>
      </c>
      <c r="P22" s="449"/>
      <c r="Q22" s="64"/>
    </row>
    <row r="23" spans="1:17" s="3" customFormat="1" ht="13.5" customHeight="1">
      <c r="A23" s="25" t="s">
        <v>267</v>
      </c>
      <c r="B23" s="450" t="str">
        <f>IF('[2]p11'!$A$173&lt;&gt;0,'[2]p11'!$A$173,"")</f>
        <v>Ensino</v>
      </c>
      <c r="C23" s="450"/>
      <c r="D23" s="450"/>
      <c r="E23" s="450"/>
      <c r="F23" s="450"/>
      <c r="G23" s="450"/>
      <c r="H23" s="450"/>
      <c r="I23" s="450"/>
      <c r="J23" s="451"/>
      <c r="K23" s="452" t="s">
        <v>94</v>
      </c>
      <c r="L23" s="453"/>
      <c r="M23" s="382">
        <f>IF('[2]p11'!$I$175&lt;&gt;0,'[2]p11'!$I$175,"")</f>
      </c>
      <c r="N23" s="382"/>
      <c r="O23" s="382"/>
      <c r="P23" s="383"/>
      <c r="Q23" s="47"/>
    </row>
    <row r="24" spans="1:17" s="3" customFormat="1" ht="13.5" customHeight="1">
      <c r="A24" s="25" t="s">
        <v>92</v>
      </c>
      <c r="B24" s="382">
        <f>IF('[2]p11'!$E$175&lt;&gt;0,'[2]p11'!$E$175,"")</f>
      </c>
      <c r="C24" s="382"/>
      <c r="D24" s="382"/>
      <c r="E24" s="382"/>
      <c r="F24" s="382"/>
      <c r="G24" s="382"/>
      <c r="H24" s="382"/>
      <c r="I24" s="380" t="s">
        <v>268</v>
      </c>
      <c r="J24" s="382"/>
      <c r="K24" s="382"/>
      <c r="L24" s="111">
        <f>IF('[2]p11'!$K$175&lt;&gt;0,'[2]p11'!$K$175,"")</f>
        <v>120</v>
      </c>
      <c r="M24" s="380" t="s">
        <v>260</v>
      </c>
      <c r="N24" s="381"/>
      <c r="O24" s="382" t="str">
        <f>IF('[2]p11'!$D$173&lt;&gt;0,'[2]p11'!$D$173,"")</f>
        <v>FINEP</v>
      </c>
      <c r="P24" s="383"/>
      <c r="Q24" s="47"/>
    </row>
    <row r="25" spans="1:18" ht="12.75">
      <c r="A25" s="380" t="s">
        <v>262</v>
      </c>
      <c r="B25" s="381"/>
      <c r="C25" s="116">
        <f>'[2]p11'!$A$177</f>
        <v>0</v>
      </c>
      <c r="D25" s="402" t="s">
        <v>266</v>
      </c>
      <c r="E25" s="402"/>
      <c r="F25" s="402"/>
      <c r="G25" s="380"/>
      <c r="H25" s="446">
        <f>'[2]p11'!$D$177</f>
        <v>0</v>
      </c>
      <c r="I25" s="447"/>
      <c r="J25" s="380" t="s">
        <v>264</v>
      </c>
      <c r="K25" s="381"/>
      <c r="L25" s="446">
        <f>'[2]p11'!$G$177</f>
        <v>0</v>
      </c>
      <c r="M25" s="447"/>
      <c r="N25" s="112" t="s">
        <v>265</v>
      </c>
      <c r="O25" s="446">
        <f>'[2]p11'!$J$177</f>
        <v>0</v>
      </c>
      <c r="P25" s="447"/>
      <c r="Q25" s="47"/>
      <c r="R25" s="3"/>
    </row>
    <row r="26" spans="1:16" ht="12.75">
      <c r="A26" s="415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</row>
    <row r="27" spans="1:19" s="46" customFormat="1" ht="11.25" customHeight="1">
      <c r="A27" s="380" t="str">
        <f>T('[2]p12'!$C$13:$G$13)</f>
        <v>Florence Ayres Campello de Oliveira</v>
      </c>
      <c r="B27" s="381"/>
      <c r="C27" s="381"/>
      <c r="D27" s="381"/>
      <c r="E27" s="385"/>
      <c r="F27" s="456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64"/>
      <c r="R27" s="39"/>
      <c r="S27" s="39"/>
    </row>
    <row r="28" spans="1:17" s="3" customFormat="1" ht="13.5" customHeight="1">
      <c r="A28" s="25" t="s">
        <v>80</v>
      </c>
      <c r="B28" s="383" t="str">
        <f>IF('[2]p12'!$A$171&lt;&gt;0,'[2]p12'!$A$171,"")</f>
        <v>O ensino de frações nas séries iniciais</v>
      </c>
      <c r="C28" s="419"/>
      <c r="D28" s="419"/>
      <c r="E28" s="419"/>
      <c r="F28" s="419"/>
      <c r="G28" s="419"/>
      <c r="H28" s="419"/>
      <c r="I28" s="419"/>
      <c r="J28" s="402" t="s">
        <v>93</v>
      </c>
      <c r="K28" s="380"/>
      <c r="L28" s="114">
        <f>IF('[2]p12'!$I$171&lt;&gt;0,'[2]p12'!$I$171,"")</f>
      </c>
      <c r="M28" s="61" t="s">
        <v>259</v>
      </c>
      <c r="N28" s="382" t="str">
        <f>IF('[2]p12'!$K$171&lt;&gt;0,'[2]p12'!$K$171,"")</f>
        <v>em andamento</v>
      </c>
      <c r="O28" s="382"/>
      <c r="P28" s="383"/>
      <c r="Q28" s="64"/>
    </row>
    <row r="29" spans="1:17" s="3" customFormat="1" ht="13.5" customHeight="1">
      <c r="A29" s="25" t="s">
        <v>91</v>
      </c>
      <c r="B29" s="450">
        <f>IF('[2]p12'!$H$173&lt;&gt;0,'[2]p12'!$H$173,"")</f>
      </c>
      <c r="C29" s="451"/>
      <c r="D29" s="454" t="s">
        <v>93</v>
      </c>
      <c r="E29" s="455"/>
      <c r="F29" s="450">
        <f>IF('[2]p12'!$I$171&lt;&gt;0,'[2]p12'!$I$171,"")</f>
      </c>
      <c r="G29" s="450"/>
      <c r="H29" s="451"/>
      <c r="I29" s="25" t="s">
        <v>78</v>
      </c>
      <c r="J29" s="115">
        <f>IF('[2]p12'!$J$163&lt;&gt;0,'[2]p12'!$J$163,"")</f>
      </c>
      <c r="K29" s="25" t="s">
        <v>79</v>
      </c>
      <c r="L29" s="115">
        <f>IF('[2]p12'!$K$163&lt;&gt;0,'[2]p12'!$K$163,"")</f>
      </c>
      <c r="M29" s="454" t="s">
        <v>95</v>
      </c>
      <c r="N29" s="455"/>
      <c r="O29" s="448">
        <f>IF('[2]p12'!$F$173&lt;&gt;0,'[2]p12'!$F$173,"")</f>
      </c>
      <c r="P29" s="449"/>
      <c r="Q29" s="64"/>
    </row>
    <row r="30" spans="1:17" s="3" customFormat="1" ht="13.5" customHeight="1">
      <c r="A30" s="25" t="s">
        <v>267</v>
      </c>
      <c r="B30" s="450">
        <f>IF('[2]p12'!$A$173&lt;&gt;0,'[2]p12'!$A$173,"")</f>
      </c>
      <c r="C30" s="450"/>
      <c r="D30" s="450"/>
      <c r="E30" s="450"/>
      <c r="F30" s="450"/>
      <c r="G30" s="450"/>
      <c r="H30" s="450"/>
      <c r="I30" s="450"/>
      <c r="J30" s="451"/>
      <c r="K30" s="452" t="s">
        <v>94</v>
      </c>
      <c r="L30" s="453"/>
      <c r="M30" s="382" t="str">
        <f>IF('[2]p12'!$I$175&lt;&gt;0,'[2]p12'!$I$175,"")</f>
        <v>Esc. Normal Estadual</v>
      </c>
      <c r="N30" s="382"/>
      <c r="O30" s="382"/>
      <c r="P30" s="383"/>
      <c r="Q30" s="47"/>
    </row>
    <row r="31" spans="1:17" s="3" customFormat="1" ht="13.5" customHeight="1">
      <c r="A31" s="25" t="s">
        <v>92</v>
      </c>
      <c r="B31" s="382" t="str">
        <f>IF('[2]p12'!$E$175&lt;&gt;0,'[2]p12'!$E$175,"")</f>
        <v>Alunos da Escola Normal Estadual</v>
      </c>
      <c r="C31" s="382"/>
      <c r="D31" s="382"/>
      <c r="E31" s="382"/>
      <c r="F31" s="382"/>
      <c r="G31" s="382"/>
      <c r="H31" s="382"/>
      <c r="I31" s="380" t="s">
        <v>268</v>
      </c>
      <c r="J31" s="382"/>
      <c r="K31" s="382"/>
      <c r="L31" s="111">
        <f>IF('[2]p12'!$K$175&lt;&gt;0,'[2]p12'!$K$175,"")</f>
        <v>20</v>
      </c>
      <c r="M31" s="380" t="s">
        <v>260</v>
      </c>
      <c r="N31" s="381"/>
      <c r="O31" s="382">
        <f>IF('[2]p12'!$D$173&lt;&gt;0,'[2]p12'!$D$173,"")</f>
      </c>
      <c r="P31" s="383"/>
      <c r="Q31" s="47"/>
    </row>
    <row r="32" spans="1:18" ht="12.75">
      <c r="A32" s="380" t="s">
        <v>262</v>
      </c>
      <c r="B32" s="381"/>
      <c r="C32" s="116">
        <f>'[2]p12'!$A$177</f>
        <v>0</v>
      </c>
      <c r="D32" s="402" t="s">
        <v>266</v>
      </c>
      <c r="E32" s="402"/>
      <c r="F32" s="402"/>
      <c r="G32" s="380"/>
      <c r="H32" s="446">
        <f>'[2]p12'!$D$177</f>
        <v>0</v>
      </c>
      <c r="I32" s="447"/>
      <c r="J32" s="380" t="s">
        <v>264</v>
      </c>
      <c r="K32" s="381"/>
      <c r="L32" s="446">
        <f>'[2]p12'!$G$177</f>
        <v>0</v>
      </c>
      <c r="M32" s="447"/>
      <c r="N32" s="112" t="s">
        <v>265</v>
      </c>
      <c r="O32" s="446">
        <f>'[2]p12'!$J$177</f>
        <v>0</v>
      </c>
      <c r="P32" s="447"/>
      <c r="Q32" s="47"/>
      <c r="R32" s="3"/>
    </row>
    <row r="33" spans="1:19" s="46" customFormat="1" ht="11.25" customHeight="1">
      <c r="A33" s="380" t="str">
        <f>T('[2]p16'!$C$13:$G$13)</f>
        <v>Izabel Maria Barbosa de Albuquerque</v>
      </c>
      <c r="B33" s="381"/>
      <c r="C33" s="381"/>
      <c r="D33" s="381"/>
      <c r="E33" s="385"/>
      <c r="F33" s="456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64"/>
      <c r="R33" s="39"/>
      <c r="S33" s="39"/>
    </row>
    <row r="34" spans="1:17" s="3" customFormat="1" ht="13.5" customHeight="1">
      <c r="A34" s="25" t="s">
        <v>80</v>
      </c>
      <c r="B34" s="383" t="str">
        <f>IF('[2]p16'!$A$171&lt;&gt;0,'[2]p16'!$A$171,"")</f>
        <v>O ensino de frações nas séries iniciais </v>
      </c>
      <c r="C34" s="419"/>
      <c r="D34" s="419"/>
      <c r="E34" s="419"/>
      <c r="F34" s="419"/>
      <c r="G34" s="419"/>
      <c r="H34" s="419"/>
      <c r="I34" s="419"/>
      <c r="J34" s="402" t="s">
        <v>93</v>
      </c>
      <c r="K34" s="380"/>
      <c r="L34" s="114">
        <f>IF('[2]p16'!$I$171&lt;&gt;0,'[2]p16'!$I$171,"")</f>
      </c>
      <c r="M34" s="61" t="s">
        <v>259</v>
      </c>
      <c r="N34" s="382" t="str">
        <f>IF('[2]p16'!$K$171&lt;&gt;0,'[2]p16'!$K$171,"")</f>
        <v>Em andamento</v>
      </c>
      <c r="O34" s="382"/>
      <c r="P34" s="383"/>
      <c r="Q34" s="64"/>
    </row>
    <row r="35" spans="1:17" s="3" customFormat="1" ht="13.5" customHeight="1">
      <c r="A35" s="25" t="s">
        <v>91</v>
      </c>
      <c r="B35" s="450">
        <f>IF('[2]p16'!$H$173&lt;&gt;0,'[2]p16'!$H$173,"")</f>
      </c>
      <c r="C35" s="451"/>
      <c r="D35" s="454" t="s">
        <v>93</v>
      </c>
      <c r="E35" s="455"/>
      <c r="F35" s="450">
        <f>IF('[2]p16'!$I$171&lt;&gt;0,'[2]p16'!$I$171,"")</f>
      </c>
      <c r="G35" s="450"/>
      <c r="H35" s="451"/>
      <c r="I35" s="25" t="s">
        <v>78</v>
      </c>
      <c r="J35" s="115">
        <f>IF('[2]p16'!$J$163&lt;&gt;0,'[2]p16'!$J$163,"")</f>
      </c>
      <c r="K35" s="25" t="s">
        <v>79</v>
      </c>
      <c r="L35" s="115">
        <f>IF('[2]p16'!$K$163&lt;&gt;0,'[2]p16'!$K$163,"")</f>
      </c>
      <c r="M35" s="454" t="s">
        <v>95</v>
      </c>
      <c r="N35" s="455"/>
      <c r="O35" s="448">
        <f>IF('[2]p16'!$F$173&lt;&gt;0,'[2]p16'!$F$173,"")</f>
      </c>
      <c r="P35" s="449"/>
      <c r="Q35" s="64"/>
    </row>
    <row r="36" spans="1:17" s="3" customFormat="1" ht="13.5" customHeight="1">
      <c r="A36" s="25" t="s">
        <v>267</v>
      </c>
      <c r="B36" s="450">
        <f>IF('[2]p16'!$A$173&lt;&gt;0,'[2]p16'!$A$173,"")</f>
      </c>
      <c r="C36" s="450"/>
      <c r="D36" s="450"/>
      <c r="E36" s="450"/>
      <c r="F36" s="450"/>
      <c r="G36" s="450"/>
      <c r="H36" s="450"/>
      <c r="I36" s="450"/>
      <c r="J36" s="451"/>
      <c r="K36" s="452" t="s">
        <v>94</v>
      </c>
      <c r="L36" s="453"/>
      <c r="M36" s="382" t="str">
        <f>IF('[2]p16'!$I$175&lt;&gt;0,'[2]p16'!$I$175,"")</f>
        <v>Esc. Normal Estadual</v>
      </c>
      <c r="N36" s="382"/>
      <c r="O36" s="382"/>
      <c r="P36" s="383"/>
      <c r="Q36" s="47"/>
    </row>
    <row r="37" spans="1:17" s="3" customFormat="1" ht="13.5" customHeight="1">
      <c r="A37" s="25" t="s">
        <v>92</v>
      </c>
      <c r="B37" s="382" t="str">
        <f>IF('[2]p16'!$E$175&lt;&gt;0,'[2]p16'!$E$175,"")</f>
        <v>Alunos da Esc. Normal Est. Pe. Emidio Correia Viana </v>
      </c>
      <c r="C37" s="382"/>
      <c r="D37" s="382"/>
      <c r="E37" s="382"/>
      <c r="F37" s="382"/>
      <c r="G37" s="382"/>
      <c r="H37" s="382"/>
      <c r="I37" s="380" t="s">
        <v>268</v>
      </c>
      <c r="J37" s="382"/>
      <c r="K37" s="382"/>
      <c r="L37" s="111">
        <f>IF('[2]p16'!$K$175&lt;&gt;0,'[2]p16'!$K$175,"")</f>
        <v>20</v>
      </c>
      <c r="M37" s="380" t="s">
        <v>260</v>
      </c>
      <c r="N37" s="381"/>
      <c r="O37" s="382">
        <f>IF('[2]p16'!$D$173&lt;&gt;0,'[2]p16'!$D$173,"")</f>
      </c>
      <c r="P37" s="383"/>
      <c r="Q37" s="47"/>
    </row>
    <row r="38" spans="1:18" ht="12.75">
      <c r="A38" s="380" t="s">
        <v>262</v>
      </c>
      <c r="B38" s="381"/>
      <c r="C38" s="116">
        <f>'[2]p16'!$A$177</f>
        <v>0</v>
      </c>
      <c r="D38" s="402" t="s">
        <v>266</v>
      </c>
      <c r="E38" s="402"/>
      <c r="F38" s="402"/>
      <c r="G38" s="380"/>
      <c r="H38" s="446">
        <f>'[2]p16'!$D$177</f>
        <v>0</v>
      </c>
      <c r="I38" s="447"/>
      <c r="J38" s="380" t="s">
        <v>264</v>
      </c>
      <c r="K38" s="381"/>
      <c r="L38" s="446">
        <f>'[2]p16'!$G$177</f>
        <v>0</v>
      </c>
      <c r="M38" s="447"/>
      <c r="N38" s="112" t="s">
        <v>265</v>
      </c>
      <c r="O38" s="446">
        <f>'[2]p16'!$J$177</f>
        <v>0</v>
      </c>
      <c r="P38" s="447"/>
      <c r="Q38" s="47"/>
      <c r="R38" s="3"/>
    </row>
    <row r="39" spans="1:16" ht="12.75">
      <c r="A39" s="415"/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</row>
    <row r="40" spans="1:19" s="46" customFormat="1" ht="11.25" customHeight="1">
      <c r="A40" s="380" t="str">
        <f>T('[2]p19'!$C$13:$G$13)</f>
        <v>José de Arimatéia Fernandes</v>
      </c>
      <c r="B40" s="381"/>
      <c r="C40" s="381"/>
      <c r="D40" s="381"/>
      <c r="E40" s="385"/>
      <c r="F40" s="456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64"/>
      <c r="R40" s="39"/>
      <c r="S40" s="39"/>
    </row>
    <row r="41" spans="1:17" s="3" customFormat="1" ht="13.5" customHeight="1">
      <c r="A41" s="25" t="s">
        <v>80</v>
      </c>
      <c r="B41" s="383" t="str">
        <f>IF('[2]p19'!$A$171&lt;&gt;0,'[2]p19'!$A$171,"")</f>
        <v>Olimpíada Campinense de Matemática</v>
      </c>
      <c r="C41" s="419"/>
      <c r="D41" s="419"/>
      <c r="E41" s="419"/>
      <c r="F41" s="419"/>
      <c r="G41" s="419"/>
      <c r="H41" s="419"/>
      <c r="I41" s="419"/>
      <c r="J41" s="402" t="s">
        <v>93</v>
      </c>
      <c r="K41" s="380"/>
      <c r="L41" s="114" t="str">
        <f>IF('[2]p19'!$I$171&lt;&gt;0,'[2]p19'!$I$171,"")</f>
        <v>Permanente</v>
      </c>
      <c r="M41" s="61" t="s">
        <v>259</v>
      </c>
      <c r="N41" s="382" t="str">
        <f>IF('[2]p19'!$K$171&lt;&gt;0,'[2]p19'!$K$171,"")</f>
        <v>Em andamento</v>
      </c>
      <c r="O41" s="382"/>
      <c r="P41" s="383"/>
      <c r="Q41" s="64"/>
    </row>
    <row r="42" spans="1:17" s="3" customFormat="1" ht="13.5" customHeight="1">
      <c r="A42" s="25" t="s">
        <v>91</v>
      </c>
      <c r="B42" s="450" t="str">
        <f>IF('[2]p19'!$H$173&lt;&gt;0,'[2]p19'!$H$173,"")</f>
        <v>Coordenador</v>
      </c>
      <c r="C42" s="451"/>
      <c r="D42" s="454" t="s">
        <v>93</v>
      </c>
      <c r="E42" s="455"/>
      <c r="F42" s="450" t="str">
        <f>IF('[2]p19'!$I$171&lt;&gt;0,'[2]p19'!$I$171,"")</f>
        <v>Permanente</v>
      </c>
      <c r="G42" s="450"/>
      <c r="H42" s="451"/>
      <c r="I42" s="25" t="s">
        <v>78</v>
      </c>
      <c r="J42" s="115">
        <f>IF('[2]p19'!$J$163&lt;&gt;0,'[2]p19'!$J$163,"")</f>
      </c>
      <c r="K42" s="25" t="s">
        <v>79</v>
      </c>
      <c r="L42" s="115">
        <f>IF('[2]p19'!$K$163&lt;&gt;0,'[2]p19'!$K$163,"")</f>
      </c>
      <c r="M42" s="454" t="s">
        <v>95</v>
      </c>
      <c r="N42" s="455"/>
      <c r="O42" s="448" t="str">
        <f>IF('[2]p19'!$F$173&lt;&gt;0,'[2]p19'!$F$173,"")</f>
        <v>Ativ. Ext. 0040001</v>
      </c>
      <c r="P42" s="449"/>
      <c r="Q42" s="64"/>
    </row>
    <row r="43" spans="1:17" s="3" customFormat="1" ht="13.5" customHeight="1">
      <c r="A43" s="25" t="s">
        <v>267</v>
      </c>
      <c r="B43" s="450" t="str">
        <f>IF('[2]p19'!$A$173&lt;&gt;0,'[2]p19'!$A$173,"")</f>
        <v>Ensino</v>
      </c>
      <c r="C43" s="450"/>
      <c r="D43" s="450"/>
      <c r="E43" s="450"/>
      <c r="F43" s="450"/>
      <c r="G43" s="450"/>
      <c r="H43" s="450"/>
      <c r="I43" s="450"/>
      <c r="J43" s="451"/>
      <c r="K43" s="452" t="s">
        <v>94</v>
      </c>
      <c r="L43" s="453"/>
      <c r="M43" s="382" t="str">
        <f>IF('[2]p19'!$I$175&lt;&gt;0,'[2]p19'!$I$175,"")</f>
        <v>UFCG</v>
      </c>
      <c r="N43" s="382"/>
      <c r="O43" s="382"/>
      <c r="P43" s="383"/>
      <c r="Q43" s="47"/>
    </row>
    <row r="44" spans="1:17" s="3" customFormat="1" ht="13.5" customHeight="1">
      <c r="A44" s="25" t="s">
        <v>92</v>
      </c>
      <c r="B44" s="382" t="str">
        <f>IF('[2]p19'!$E$175&lt;&gt;0,'[2]p19'!$E$175,"")</f>
        <v>Alunos e professores das redes pública e privada de ensinos fundamental e médio de CG e região</v>
      </c>
      <c r="C44" s="382"/>
      <c r="D44" s="382"/>
      <c r="E44" s="382"/>
      <c r="F44" s="382"/>
      <c r="G44" s="382"/>
      <c r="H44" s="382"/>
      <c r="I44" s="380" t="s">
        <v>268</v>
      </c>
      <c r="J44" s="382"/>
      <c r="K44" s="382"/>
      <c r="L44" s="111">
        <f>IF('[2]p19'!$K$175&lt;&gt;0,'[2]p19'!$K$175,"")</f>
        <v>2500</v>
      </c>
      <c r="M44" s="380" t="s">
        <v>260</v>
      </c>
      <c r="N44" s="381"/>
      <c r="O44" s="382" t="str">
        <f>IF('[2]p19'!$D$173&lt;&gt;0,'[2]p19'!$D$173,"")</f>
        <v>UFCG</v>
      </c>
      <c r="P44" s="383"/>
      <c r="Q44" s="47"/>
    </row>
    <row r="45" spans="1:18" ht="12.75">
      <c r="A45" s="380" t="s">
        <v>262</v>
      </c>
      <c r="B45" s="381"/>
      <c r="C45" s="116">
        <f>'[2]p19'!$A$177</f>
        <v>0</v>
      </c>
      <c r="D45" s="402" t="s">
        <v>266</v>
      </c>
      <c r="E45" s="402"/>
      <c r="F45" s="402"/>
      <c r="G45" s="380"/>
      <c r="H45" s="446">
        <f>'[2]p19'!$D$177</f>
        <v>0</v>
      </c>
      <c r="I45" s="447"/>
      <c r="J45" s="380" t="s">
        <v>264</v>
      </c>
      <c r="K45" s="381"/>
      <c r="L45" s="446">
        <f>'[2]p19'!$G$177</f>
        <v>0</v>
      </c>
      <c r="M45" s="447"/>
      <c r="N45" s="112" t="s">
        <v>265</v>
      </c>
      <c r="O45" s="446">
        <f>'[2]p19'!$J$177</f>
        <v>0</v>
      </c>
      <c r="P45" s="447"/>
      <c r="Q45" s="47"/>
      <c r="R45" s="3"/>
    </row>
    <row r="46" spans="1:16" ht="12.75">
      <c r="A46" s="415"/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</row>
    <row r="47" spans="1:17" s="3" customFormat="1" ht="13.5" customHeight="1">
      <c r="A47" s="25" t="s">
        <v>80</v>
      </c>
      <c r="B47" s="383" t="str">
        <f>IF('[2]p19'!$A$180&lt;&gt;0,'[2]p19'!$A$180,"")</f>
        <v>Olimpíada Brasileira de Matemática das Escolas Públicas</v>
      </c>
      <c r="C47" s="419"/>
      <c r="D47" s="419"/>
      <c r="E47" s="419"/>
      <c r="F47" s="419"/>
      <c r="G47" s="419"/>
      <c r="H47" s="419"/>
      <c r="I47" s="419"/>
      <c r="J47" s="402" t="s">
        <v>93</v>
      </c>
      <c r="K47" s="380"/>
      <c r="L47" s="114" t="str">
        <f>IF('[2]p19'!$I$180&lt;&gt;0,'[2]p19'!$I$180,"")</f>
        <v>Permanente</v>
      </c>
      <c r="M47" s="61" t="s">
        <v>259</v>
      </c>
      <c r="N47" s="382" t="str">
        <f>IF('[2]p19'!$K$180&lt;&gt;0,'[2]p19'!$K$180,"")</f>
        <v>Em andamento</v>
      </c>
      <c r="O47" s="382"/>
      <c r="P47" s="383"/>
      <c r="Q47" s="64"/>
    </row>
    <row r="48" spans="1:17" s="3" customFormat="1" ht="13.5" customHeight="1">
      <c r="A48" s="25" t="s">
        <v>91</v>
      </c>
      <c r="B48" s="450" t="str">
        <f>IF('[2]p19'!$H$182&lt;&gt;0,'[2]p19'!$H$182,"")</f>
        <v>Coordenador</v>
      </c>
      <c r="C48" s="451"/>
      <c r="D48" s="454" t="s">
        <v>93</v>
      </c>
      <c r="E48" s="455"/>
      <c r="F48" s="450" t="str">
        <f>IF('[2]p19'!$I$180&lt;&gt;0,'[2]p19'!$I$180,"")</f>
        <v>Permanente</v>
      </c>
      <c r="G48" s="450"/>
      <c r="H48" s="451"/>
      <c r="I48" s="25" t="s">
        <v>78</v>
      </c>
      <c r="J48" s="115">
        <f>IF('[2]p19'!$J$163&lt;&gt;0,'[2]p19'!$J$163,"")</f>
      </c>
      <c r="K48" s="25" t="s">
        <v>79</v>
      </c>
      <c r="L48" s="115">
        <f>IF('[2]p19'!$K$163&lt;&gt;0,'[2]p19'!$K$163,"")</f>
      </c>
      <c r="M48" s="454" t="s">
        <v>95</v>
      </c>
      <c r="N48" s="455"/>
      <c r="O48" s="448">
        <f>IF('[2]p19'!$F$182&lt;&gt;0,'[2]p19'!$F$182,"")</f>
      </c>
      <c r="P48" s="449"/>
      <c r="Q48" s="64"/>
    </row>
    <row r="49" spans="1:17" s="3" customFormat="1" ht="13.5" customHeight="1">
      <c r="A49" s="25" t="s">
        <v>267</v>
      </c>
      <c r="B49" s="450" t="str">
        <f>IF('[2]p19'!$A$182&lt;&gt;0,'[2]p19'!$A$182,"")</f>
        <v>Ensino</v>
      </c>
      <c r="C49" s="450"/>
      <c r="D49" s="450"/>
      <c r="E49" s="450"/>
      <c r="F49" s="450"/>
      <c r="G49" s="450"/>
      <c r="H49" s="450"/>
      <c r="I49" s="450"/>
      <c r="J49" s="451"/>
      <c r="K49" s="452" t="s">
        <v>94</v>
      </c>
      <c r="L49" s="453"/>
      <c r="M49" s="382" t="str">
        <f>IF('[2]p19'!$I$184&lt;&gt;0,'[2]p19'!$I$184,"")</f>
        <v>UFCG</v>
      </c>
      <c r="N49" s="382"/>
      <c r="O49" s="382"/>
      <c r="P49" s="383"/>
      <c r="Q49" s="47"/>
    </row>
    <row r="50" spans="1:17" s="3" customFormat="1" ht="13.5" customHeight="1">
      <c r="A50" s="25" t="s">
        <v>92</v>
      </c>
      <c r="B50" s="382" t="str">
        <f>IF('[2]p19'!$E$184&lt;&gt;0,'[2]p19'!$E$184,"")</f>
        <v>Alunos e profs. da rede pública de ensino fundamental e médio da Paraíba</v>
      </c>
      <c r="C50" s="382"/>
      <c r="D50" s="382"/>
      <c r="E50" s="382"/>
      <c r="F50" s="382"/>
      <c r="G50" s="382"/>
      <c r="H50" s="382"/>
      <c r="I50" s="380" t="s">
        <v>268</v>
      </c>
      <c r="J50" s="382"/>
      <c r="K50" s="382"/>
      <c r="L50" s="111">
        <f>IF('[2]p19'!$K$184&lt;&gt;0,'[2]p19'!$K$184,"")</f>
        <v>320000</v>
      </c>
      <c r="M50" s="380" t="s">
        <v>260</v>
      </c>
      <c r="N50" s="381"/>
      <c r="O50" s="382">
        <f>IF('[2]p19'!$D$182&lt;&gt;0,'[2]p19'!$D$182,"")</f>
      </c>
      <c r="P50" s="383"/>
      <c r="Q50" s="47"/>
    </row>
    <row r="51" spans="1:18" ht="12.75">
      <c r="A51" s="380" t="s">
        <v>262</v>
      </c>
      <c r="B51" s="381"/>
      <c r="C51" s="116">
        <f>'[2]p19'!$A$186</f>
        <v>0</v>
      </c>
      <c r="D51" s="402" t="s">
        <v>266</v>
      </c>
      <c r="E51" s="402"/>
      <c r="F51" s="402"/>
      <c r="G51" s="380"/>
      <c r="H51" s="446">
        <f>'[2]p19'!$D$186</f>
        <v>0</v>
      </c>
      <c r="I51" s="447"/>
      <c r="J51" s="380" t="s">
        <v>264</v>
      </c>
      <c r="K51" s="381"/>
      <c r="L51" s="446">
        <f>'[2]p19'!$G$186</f>
        <v>0</v>
      </c>
      <c r="M51" s="447"/>
      <c r="N51" s="112" t="s">
        <v>265</v>
      </c>
      <c r="O51" s="446">
        <f>'[2]p19'!$J$186</f>
        <v>0</v>
      </c>
      <c r="P51" s="447"/>
      <c r="Q51" s="47"/>
      <c r="R51" s="3"/>
    </row>
    <row r="52" spans="1:16" ht="12.75">
      <c r="A52" s="415"/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</row>
    <row r="53" spans="1:19" s="46" customFormat="1" ht="11.25" customHeight="1">
      <c r="A53" s="380" t="str">
        <f>T('[2]p21'!$C$13:$G$13)</f>
        <v>José Lindomberg Possiano Barreiro</v>
      </c>
      <c r="B53" s="381"/>
      <c r="C53" s="381"/>
      <c r="D53" s="381"/>
      <c r="E53" s="385"/>
      <c r="F53" s="456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64"/>
      <c r="R53" s="39"/>
      <c r="S53" s="39"/>
    </row>
    <row r="54" spans="1:17" s="3" customFormat="1" ht="13.5" customHeight="1">
      <c r="A54" s="25" t="s">
        <v>80</v>
      </c>
      <c r="B54" s="383" t="str">
        <f>IF('[2]p21'!$A$171&lt;&gt;0,'[2]p21'!$A$171,"")</f>
        <v>Curso de Aperfeiçoamento para professores de matemática do ensino médio</v>
      </c>
      <c r="C54" s="419"/>
      <c r="D54" s="419"/>
      <c r="E54" s="419"/>
      <c r="F54" s="419"/>
      <c r="G54" s="419"/>
      <c r="H54" s="419"/>
      <c r="I54" s="419"/>
      <c r="J54" s="402" t="s">
        <v>93</v>
      </c>
      <c r="K54" s="380"/>
      <c r="L54" s="114" t="str">
        <f>IF('[2]p21'!$I$171&lt;&gt;0,'[2]p21'!$I$171,"")</f>
        <v>Eventual</v>
      </c>
      <c r="M54" s="61" t="s">
        <v>259</v>
      </c>
      <c r="N54" s="382" t="str">
        <f>IF('[2]p21'!$K$171&lt;&gt;0,'[2]p21'!$K$171,"")</f>
        <v>Concluído</v>
      </c>
      <c r="O54" s="382"/>
      <c r="P54" s="383"/>
      <c r="Q54" s="64"/>
    </row>
    <row r="55" spans="1:17" s="3" customFormat="1" ht="13.5" customHeight="1">
      <c r="A55" s="25" t="s">
        <v>91</v>
      </c>
      <c r="B55" s="450" t="str">
        <f>IF('[2]p21'!$H$173&lt;&gt;0,'[2]p21'!$H$173,"")</f>
        <v>Professor</v>
      </c>
      <c r="C55" s="451"/>
      <c r="D55" s="454" t="s">
        <v>93</v>
      </c>
      <c r="E55" s="455"/>
      <c r="F55" s="450" t="str">
        <f>IF('[2]p21'!$I$171&lt;&gt;0,'[2]p21'!$I$171,"")</f>
        <v>Eventual</v>
      </c>
      <c r="G55" s="450"/>
      <c r="H55" s="451"/>
      <c r="I55" s="25" t="s">
        <v>78</v>
      </c>
      <c r="J55" s="115">
        <f>IF('[2]p21'!$J$163&lt;&gt;0,'[2]p21'!$J$163,"")</f>
      </c>
      <c r="K55" s="25" t="s">
        <v>79</v>
      </c>
      <c r="L55" s="115">
        <f>IF('[2]p21'!$K$163&lt;&gt;0,'[2]p21'!$K$163,"")</f>
      </c>
      <c r="M55" s="454" t="s">
        <v>95</v>
      </c>
      <c r="N55" s="455"/>
      <c r="O55" s="448">
        <f>IF('[2]p21'!$F$173&lt;&gt;0,'[2]p21'!$F$173,"")</f>
      </c>
      <c r="P55" s="449"/>
      <c r="Q55" s="64"/>
    </row>
    <row r="56" spans="1:17" s="3" customFormat="1" ht="13.5" customHeight="1">
      <c r="A56" s="25" t="s">
        <v>267</v>
      </c>
      <c r="B56" s="450">
        <f>IF('[2]p21'!$A$173&lt;&gt;0,'[2]p21'!$A$173,"")</f>
      </c>
      <c r="C56" s="450"/>
      <c r="D56" s="450"/>
      <c r="E56" s="450"/>
      <c r="F56" s="450"/>
      <c r="G56" s="450"/>
      <c r="H56" s="450"/>
      <c r="I56" s="450"/>
      <c r="J56" s="451"/>
      <c r="K56" s="452" t="s">
        <v>94</v>
      </c>
      <c r="L56" s="453"/>
      <c r="M56" s="382">
        <f>IF('[2]p21'!$I$175&lt;&gt;0,'[2]p21'!$I$175,"")</f>
      </c>
      <c r="N56" s="382"/>
      <c r="O56" s="382"/>
      <c r="P56" s="383"/>
      <c r="Q56" s="47"/>
    </row>
    <row r="57" spans="1:17" s="3" customFormat="1" ht="13.5" customHeight="1">
      <c r="A57" s="25" t="s">
        <v>92</v>
      </c>
      <c r="B57" s="382">
        <f>IF('[2]p21'!$E$175&lt;&gt;0,'[2]p21'!$E$175,"")</f>
      </c>
      <c r="C57" s="382"/>
      <c r="D57" s="382"/>
      <c r="E57" s="382"/>
      <c r="F57" s="382"/>
      <c r="G57" s="382"/>
      <c r="H57" s="382"/>
      <c r="I57" s="380" t="s">
        <v>268</v>
      </c>
      <c r="J57" s="382"/>
      <c r="K57" s="382"/>
      <c r="L57" s="111">
        <f>IF('[2]p21'!$K$175&lt;&gt;0,'[2]p21'!$K$175,"")</f>
      </c>
      <c r="M57" s="380" t="s">
        <v>260</v>
      </c>
      <c r="N57" s="381"/>
      <c r="O57" s="382">
        <f>IF('[2]p21'!$D$173&lt;&gt;0,'[2]p21'!$D$173,"")</f>
      </c>
      <c r="P57" s="383"/>
      <c r="Q57" s="47"/>
    </row>
    <row r="58" spans="1:18" ht="12.75">
      <c r="A58" s="380" t="s">
        <v>262</v>
      </c>
      <c r="B58" s="381"/>
      <c r="C58" s="116">
        <f>'[2]p21'!$A$177</f>
        <v>0</v>
      </c>
      <c r="D58" s="402" t="s">
        <v>266</v>
      </c>
      <c r="E58" s="402"/>
      <c r="F58" s="402"/>
      <c r="G58" s="380"/>
      <c r="H58" s="446">
        <f>'[2]p21'!$D$177</f>
        <v>0</v>
      </c>
      <c r="I58" s="447"/>
      <c r="J58" s="380" t="s">
        <v>264</v>
      </c>
      <c r="K58" s="381"/>
      <c r="L58" s="446">
        <f>'[2]p21'!$G$177</f>
        <v>0</v>
      </c>
      <c r="M58" s="447"/>
      <c r="N58" s="112" t="s">
        <v>265</v>
      </c>
      <c r="O58" s="446">
        <f>'[2]p21'!$J$177</f>
        <v>0</v>
      </c>
      <c r="P58" s="447"/>
      <c r="Q58" s="47"/>
      <c r="R58" s="3"/>
    </row>
    <row r="59" spans="1:16" ht="12.75">
      <c r="A59" s="415"/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</row>
    <row r="60" spans="1:19" s="46" customFormat="1" ht="11.25" customHeight="1">
      <c r="A60" s="380" t="str">
        <f>T('[2]p23'!$C$13:$G$13)</f>
        <v>Luiz Mendes Albuquerque Neto</v>
      </c>
      <c r="B60" s="381"/>
      <c r="C60" s="381"/>
      <c r="D60" s="381"/>
      <c r="E60" s="385"/>
      <c r="F60" s="456"/>
      <c r="G60" s="457"/>
      <c r="H60" s="457"/>
      <c r="I60" s="457"/>
      <c r="J60" s="457"/>
      <c r="K60" s="457"/>
      <c r="L60" s="457"/>
      <c r="M60" s="457"/>
      <c r="N60" s="457"/>
      <c r="O60" s="457"/>
      <c r="P60" s="457"/>
      <c r="Q60" s="64"/>
      <c r="R60" s="39"/>
      <c r="S60" s="39"/>
    </row>
    <row r="61" spans="1:17" s="3" customFormat="1" ht="13.5" customHeight="1">
      <c r="A61" s="25" t="s">
        <v>80</v>
      </c>
      <c r="B61" s="383" t="str">
        <f>IF('[2]p23'!$A$171&lt;&gt;0,'[2]p23'!$A$171,"")</f>
        <v>Olimpíada Campinense de Matemática</v>
      </c>
      <c r="C61" s="419"/>
      <c r="D61" s="419"/>
      <c r="E61" s="419"/>
      <c r="F61" s="419"/>
      <c r="G61" s="419"/>
      <c r="H61" s="419"/>
      <c r="I61" s="419"/>
      <c r="J61" s="402" t="s">
        <v>93</v>
      </c>
      <c r="K61" s="380"/>
      <c r="L61" s="114" t="str">
        <f>IF('[2]p23'!$I$171&lt;&gt;0,'[2]p23'!$I$171,"")</f>
        <v>Permanente</v>
      </c>
      <c r="M61" s="61" t="s">
        <v>259</v>
      </c>
      <c r="N61" s="382" t="str">
        <f>IF('[2]p23'!$K$171&lt;&gt;0,'[2]p23'!$K$171,"")</f>
        <v>Em andamento</v>
      </c>
      <c r="O61" s="382"/>
      <c r="P61" s="383"/>
      <c r="Q61" s="64"/>
    </row>
    <row r="62" spans="1:17" s="3" customFormat="1" ht="13.5" customHeight="1">
      <c r="A62" s="25" t="s">
        <v>91</v>
      </c>
      <c r="B62" s="450" t="str">
        <f>IF('[2]p23'!$H$173&lt;&gt;0,'[2]p23'!$H$173,"")</f>
        <v>Colaborador </v>
      </c>
      <c r="C62" s="451"/>
      <c r="D62" s="454" t="s">
        <v>93</v>
      </c>
      <c r="E62" s="455"/>
      <c r="F62" s="450" t="str">
        <f>IF('[2]p23'!$I$171&lt;&gt;0,'[2]p23'!$I$171,"")</f>
        <v>Permanente</v>
      </c>
      <c r="G62" s="450"/>
      <c r="H62" s="451"/>
      <c r="I62" s="25" t="s">
        <v>78</v>
      </c>
      <c r="J62" s="115">
        <f>IF('[2]p23'!$J$163&lt;&gt;0,'[2]p23'!$J$163,"")</f>
      </c>
      <c r="K62" s="25" t="s">
        <v>79</v>
      </c>
      <c r="L62" s="115">
        <f>IF('[2]p23'!$K$163&lt;&gt;0,'[2]p23'!$K$163,"")</f>
      </c>
      <c r="M62" s="454" t="s">
        <v>95</v>
      </c>
      <c r="N62" s="455"/>
      <c r="O62" s="448" t="str">
        <f>IF('[2]p23'!$F$173&lt;&gt;0,'[2]p23'!$F$173,"")</f>
        <v>Ativ.Ext. 0040001</v>
      </c>
      <c r="P62" s="449"/>
      <c r="Q62" s="64"/>
    </row>
    <row r="63" spans="1:17" s="3" customFormat="1" ht="13.5" customHeight="1">
      <c r="A63" s="25" t="s">
        <v>267</v>
      </c>
      <c r="B63" s="450" t="str">
        <f>IF('[2]p23'!$A$173&lt;&gt;0,'[2]p23'!$A$173,"")</f>
        <v>Ensino</v>
      </c>
      <c r="C63" s="450"/>
      <c r="D63" s="450"/>
      <c r="E63" s="450"/>
      <c r="F63" s="450"/>
      <c r="G63" s="450"/>
      <c r="H63" s="450"/>
      <c r="I63" s="450"/>
      <c r="J63" s="451"/>
      <c r="K63" s="452" t="s">
        <v>94</v>
      </c>
      <c r="L63" s="453"/>
      <c r="M63" s="382" t="str">
        <f>IF('[2]p23'!$I$175&lt;&gt;0,'[2]p23'!$I$175,"")</f>
        <v>UFCG</v>
      </c>
      <c r="N63" s="382"/>
      <c r="O63" s="382"/>
      <c r="P63" s="383"/>
      <c r="Q63" s="47"/>
    </row>
    <row r="64" spans="1:17" s="3" customFormat="1" ht="13.5" customHeight="1">
      <c r="A64" s="25" t="s">
        <v>92</v>
      </c>
      <c r="B64" s="382" t="str">
        <f>IF('[2]p23'!$E$175&lt;&gt;0,'[2]p23'!$E$175,"")</f>
        <v>Alunos e Professores das redes pública e privada de ensino fundamental e m´dio de CG e região</v>
      </c>
      <c r="C64" s="382"/>
      <c r="D64" s="382"/>
      <c r="E64" s="382"/>
      <c r="F64" s="382"/>
      <c r="G64" s="382"/>
      <c r="H64" s="382"/>
      <c r="I64" s="380" t="s">
        <v>268</v>
      </c>
      <c r="J64" s="382"/>
      <c r="K64" s="382"/>
      <c r="L64" s="111">
        <f>IF('[2]p23'!$K$175&lt;&gt;0,'[2]p23'!$K$175,"")</f>
        <v>2500</v>
      </c>
      <c r="M64" s="380" t="s">
        <v>260</v>
      </c>
      <c r="N64" s="381"/>
      <c r="O64" s="382" t="str">
        <f>IF('[2]p23'!$D$173&lt;&gt;0,'[2]p23'!$D$173,"")</f>
        <v>UFCG</v>
      </c>
      <c r="P64" s="383"/>
      <c r="Q64" s="47"/>
    </row>
    <row r="65" spans="1:18" ht="12.75">
      <c r="A65" s="380" t="s">
        <v>262</v>
      </c>
      <c r="B65" s="381"/>
      <c r="C65" s="116">
        <f>'[2]p23'!$A$177</f>
        <v>0</v>
      </c>
      <c r="D65" s="402" t="s">
        <v>266</v>
      </c>
      <c r="E65" s="402"/>
      <c r="F65" s="402"/>
      <c r="G65" s="380"/>
      <c r="H65" s="446">
        <f>'[2]p23'!$D$177</f>
        <v>0</v>
      </c>
      <c r="I65" s="447"/>
      <c r="J65" s="380" t="s">
        <v>264</v>
      </c>
      <c r="K65" s="381"/>
      <c r="L65" s="446">
        <f>'[2]p23'!$G$177</f>
        <v>0</v>
      </c>
      <c r="M65" s="447"/>
      <c r="N65" s="112" t="s">
        <v>265</v>
      </c>
      <c r="O65" s="446">
        <f>'[2]p23'!$J$177</f>
        <v>0</v>
      </c>
      <c r="P65" s="447"/>
      <c r="Q65" s="47"/>
      <c r="R65" s="3"/>
    </row>
    <row r="66" spans="1:19" s="46" customFormat="1" ht="11.25" customHeight="1">
      <c r="A66" s="380" t="str">
        <f>T('[2]p28'!$C$13:$G$13)</f>
        <v>Miriam Costa</v>
      </c>
      <c r="B66" s="381"/>
      <c r="C66" s="381"/>
      <c r="D66" s="381"/>
      <c r="E66" s="385"/>
      <c r="F66" s="456"/>
      <c r="G66" s="457"/>
      <c r="H66" s="457"/>
      <c r="I66" s="457"/>
      <c r="J66" s="457"/>
      <c r="K66" s="457"/>
      <c r="L66" s="457"/>
      <c r="M66" s="457"/>
      <c r="N66" s="457"/>
      <c r="O66" s="457"/>
      <c r="P66" s="457"/>
      <c r="Q66" s="64"/>
      <c r="R66" s="39"/>
      <c r="S66" s="39"/>
    </row>
    <row r="67" spans="1:17" s="3" customFormat="1" ht="13.5" customHeight="1">
      <c r="A67" s="25" t="s">
        <v>80</v>
      </c>
      <c r="B67" s="383" t="str">
        <f>IF('[2]p28'!$A$171&lt;&gt;0,'[2]p28'!$A$171,"")</f>
        <v>Olimpíada Campinense de Matemática</v>
      </c>
      <c r="C67" s="419"/>
      <c r="D67" s="419"/>
      <c r="E67" s="419"/>
      <c r="F67" s="419"/>
      <c r="G67" s="419"/>
      <c r="H67" s="419"/>
      <c r="I67" s="419"/>
      <c r="J67" s="402" t="s">
        <v>93</v>
      </c>
      <c r="K67" s="380"/>
      <c r="L67" s="114" t="str">
        <f>IF('[2]p28'!$I$171&lt;&gt;0,'[2]p28'!$I$171,"")</f>
        <v>Permanente</v>
      </c>
      <c r="M67" s="61" t="s">
        <v>259</v>
      </c>
      <c r="N67" s="382" t="str">
        <f>IF('[2]p28'!$K$171&lt;&gt;0,'[2]p28'!$K$171,"")</f>
        <v>Em andamento</v>
      </c>
      <c r="O67" s="382"/>
      <c r="P67" s="383"/>
      <c r="Q67" s="64"/>
    </row>
    <row r="68" spans="1:17" s="3" customFormat="1" ht="13.5" customHeight="1">
      <c r="A68" s="25" t="s">
        <v>91</v>
      </c>
      <c r="B68" s="450" t="str">
        <f>IF('[2]p28'!$H$173&lt;&gt;0,'[2]p28'!$H$173,"")</f>
        <v>Colaborador </v>
      </c>
      <c r="C68" s="451"/>
      <c r="D68" s="454" t="s">
        <v>93</v>
      </c>
      <c r="E68" s="455"/>
      <c r="F68" s="450" t="str">
        <f>IF('[2]p28'!$I$171&lt;&gt;0,'[2]p28'!$I$171,"")</f>
        <v>Permanente</v>
      </c>
      <c r="G68" s="450"/>
      <c r="H68" s="451"/>
      <c r="I68" s="25" t="s">
        <v>78</v>
      </c>
      <c r="J68" s="115">
        <f>IF('[2]p28'!$J$163&lt;&gt;0,'[2]p28'!$J$163,"")</f>
      </c>
      <c r="K68" s="25" t="s">
        <v>79</v>
      </c>
      <c r="L68" s="115">
        <f>IF('[2]p28'!$K$163&lt;&gt;0,'[2]p28'!$K$163,"")</f>
      </c>
      <c r="M68" s="454" t="s">
        <v>95</v>
      </c>
      <c r="N68" s="455"/>
      <c r="O68" s="448" t="str">
        <f>IF('[2]p28'!$F$173&lt;&gt;0,'[2]p28'!$F$173,"")</f>
        <v>AT. EXT.0040001</v>
      </c>
      <c r="P68" s="449"/>
      <c r="Q68" s="64"/>
    </row>
    <row r="69" spans="1:17" s="3" customFormat="1" ht="13.5" customHeight="1">
      <c r="A69" s="25" t="s">
        <v>267</v>
      </c>
      <c r="B69" s="450" t="str">
        <f>IF('[2]p28'!$A$173&lt;&gt;0,'[2]p28'!$A$173,"")</f>
        <v>Ensino</v>
      </c>
      <c r="C69" s="450"/>
      <c r="D69" s="450"/>
      <c r="E69" s="450"/>
      <c r="F69" s="450"/>
      <c r="G69" s="450"/>
      <c r="H69" s="450"/>
      <c r="I69" s="450"/>
      <c r="J69" s="451"/>
      <c r="K69" s="452" t="s">
        <v>94</v>
      </c>
      <c r="L69" s="453"/>
      <c r="M69" s="382" t="str">
        <f>IF('[2]p28'!$I$175&lt;&gt;0,'[2]p28'!$I$175,"")</f>
        <v>UFCG</v>
      </c>
      <c r="N69" s="382"/>
      <c r="O69" s="382"/>
      <c r="P69" s="383"/>
      <c r="Q69" s="47"/>
    </row>
    <row r="70" spans="1:17" s="3" customFormat="1" ht="13.5" customHeight="1">
      <c r="A70" s="25" t="s">
        <v>92</v>
      </c>
      <c r="B70" s="382" t="str">
        <f>IF('[2]p28'!$E$175&lt;&gt;0,'[2]p28'!$E$175,"")</f>
        <v>Alunos e professores das redes pública e privada de ensinos fundamental e médio de CG e região</v>
      </c>
      <c r="C70" s="382"/>
      <c r="D70" s="382"/>
      <c r="E70" s="382"/>
      <c r="F70" s="382"/>
      <c r="G70" s="382"/>
      <c r="H70" s="382"/>
      <c r="I70" s="380" t="s">
        <v>268</v>
      </c>
      <c r="J70" s="382"/>
      <c r="K70" s="382"/>
      <c r="L70" s="111">
        <f>IF('[2]p28'!$K$175&lt;&gt;0,'[2]p28'!$K$175,"")</f>
        <v>2500</v>
      </c>
      <c r="M70" s="380" t="s">
        <v>260</v>
      </c>
      <c r="N70" s="381"/>
      <c r="O70" s="382" t="str">
        <f>IF('[2]p28'!$D$173&lt;&gt;0,'[2]p28'!$D$173,"")</f>
        <v>UFCG</v>
      </c>
      <c r="P70" s="383"/>
      <c r="Q70" s="47"/>
    </row>
    <row r="71" spans="1:18" ht="12.75">
      <c r="A71" s="380" t="s">
        <v>262</v>
      </c>
      <c r="B71" s="381"/>
      <c r="C71" s="116">
        <f>'[2]p28'!$A$177</f>
        <v>0</v>
      </c>
      <c r="D71" s="402" t="s">
        <v>266</v>
      </c>
      <c r="E71" s="402"/>
      <c r="F71" s="402"/>
      <c r="G71" s="380"/>
      <c r="H71" s="446">
        <f>'[2]p28'!$D$177</f>
        <v>0</v>
      </c>
      <c r="I71" s="447"/>
      <c r="J71" s="380" t="s">
        <v>264</v>
      </c>
      <c r="K71" s="381"/>
      <c r="L71" s="446">
        <f>'[2]p28'!$G$177</f>
        <v>0</v>
      </c>
      <c r="M71" s="447"/>
      <c r="N71" s="112" t="s">
        <v>265</v>
      </c>
      <c r="O71" s="446">
        <f>'[2]p28'!$J$177</f>
        <v>0</v>
      </c>
      <c r="P71" s="447"/>
      <c r="Q71" s="47"/>
      <c r="R71" s="3"/>
    </row>
    <row r="72" spans="1:16" ht="12.75">
      <c r="A72" s="415"/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</row>
    <row r="73" spans="1:19" s="46" customFormat="1" ht="11.25" customHeight="1">
      <c r="A73" s="380" t="str">
        <f>T('[2]p29'!$C$13:$G$13)</f>
        <v>Patrícia Batista Leal</v>
      </c>
      <c r="B73" s="381"/>
      <c r="C73" s="381"/>
      <c r="D73" s="381"/>
      <c r="E73" s="385"/>
      <c r="F73" s="456"/>
      <c r="G73" s="457"/>
      <c r="H73" s="457"/>
      <c r="I73" s="457"/>
      <c r="J73" s="457"/>
      <c r="K73" s="457"/>
      <c r="L73" s="457"/>
      <c r="M73" s="457"/>
      <c r="N73" s="457"/>
      <c r="O73" s="457"/>
      <c r="P73" s="457"/>
      <c r="Q73" s="64"/>
      <c r="R73" s="39"/>
      <c r="S73" s="39"/>
    </row>
    <row r="74" spans="1:17" s="3" customFormat="1" ht="13.5" customHeight="1">
      <c r="A74" s="25" t="s">
        <v>80</v>
      </c>
      <c r="B74" s="383" t="str">
        <f>IF('[2]p29'!$A$171&lt;&gt;0,'[2]p29'!$A$171,"")</f>
        <v>Estudo do ensino da fração em nível de ensino fundamental</v>
      </c>
      <c r="C74" s="419"/>
      <c r="D74" s="419"/>
      <c r="E74" s="419"/>
      <c r="F74" s="419"/>
      <c r="G74" s="419"/>
      <c r="H74" s="419"/>
      <c r="I74" s="419"/>
      <c r="J74" s="402" t="s">
        <v>93</v>
      </c>
      <c r="K74" s="380"/>
      <c r="L74" s="114" t="str">
        <f>IF('[2]p29'!$I$171&lt;&gt;0,'[2]p29'!$I$171,"")</f>
        <v>Eventual</v>
      </c>
      <c r="M74" s="61" t="s">
        <v>259</v>
      </c>
      <c r="N74" s="382" t="str">
        <f>IF('[2]p29'!$K$171&lt;&gt;0,'[2]p29'!$K$171,"")</f>
        <v>Em andamento</v>
      </c>
      <c r="O74" s="382"/>
      <c r="P74" s="383"/>
      <c r="Q74" s="64"/>
    </row>
    <row r="75" spans="1:17" s="3" customFormat="1" ht="13.5" customHeight="1">
      <c r="A75" s="25" t="s">
        <v>91</v>
      </c>
      <c r="B75" s="450" t="str">
        <f>IF('[2]p29'!$H$173&lt;&gt;0,'[2]p29'!$H$173,"")</f>
        <v>Professor</v>
      </c>
      <c r="C75" s="451"/>
      <c r="D75" s="454" t="s">
        <v>93</v>
      </c>
      <c r="E75" s="455"/>
      <c r="F75" s="450" t="str">
        <f>IF('[2]p29'!$I$171&lt;&gt;0,'[2]p29'!$I$171,"")</f>
        <v>Eventual</v>
      </c>
      <c r="G75" s="450"/>
      <c r="H75" s="451"/>
      <c r="I75" s="25" t="s">
        <v>78</v>
      </c>
      <c r="J75" s="115">
        <f>IF('[2]p29'!$J$163&lt;&gt;0,'[2]p29'!$J$163,"")</f>
      </c>
      <c r="K75" s="25" t="s">
        <v>79</v>
      </c>
      <c r="L75" s="115">
        <f>IF('[2]p29'!$K$163&lt;&gt;0,'[2]p29'!$K$163,"")</f>
      </c>
      <c r="M75" s="454" t="s">
        <v>95</v>
      </c>
      <c r="N75" s="455"/>
      <c r="O75" s="448">
        <f>IF('[2]p29'!$F$173&lt;&gt;0,'[2]p29'!$F$173,"")</f>
      </c>
      <c r="P75" s="449"/>
      <c r="Q75" s="64"/>
    </row>
    <row r="76" spans="1:17" s="3" customFormat="1" ht="13.5" customHeight="1">
      <c r="A76" s="25" t="s">
        <v>267</v>
      </c>
      <c r="B76" s="450" t="str">
        <f>IF('[2]p29'!$A$173&lt;&gt;0,'[2]p29'!$A$173,"")</f>
        <v>Ensino</v>
      </c>
      <c r="C76" s="450"/>
      <c r="D76" s="450"/>
      <c r="E76" s="450"/>
      <c r="F76" s="450"/>
      <c r="G76" s="450"/>
      <c r="H76" s="450"/>
      <c r="I76" s="450"/>
      <c r="J76" s="451"/>
      <c r="K76" s="452" t="s">
        <v>94</v>
      </c>
      <c r="L76" s="453"/>
      <c r="M76" s="382" t="str">
        <f>IF('[2]p29'!$I$175&lt;&gt;0,'[2]p29'!$I$175,"")</f>
        <v>LAPEM/UAME/UFCG</v>
      </c>
      <c r="N76" s="382"/>
      <c r="O76" s="382"/>
      <c r="P76" s="383"/>
      <c r="Q76" s="47"/>
    </row>
    <row r="77" spans="1:17" s="3" customFormat="1" ht="13.5" customHeight="1">
      <c r="A77" s="25" t="s">
        <v>92</v>
      </c>
      <c r="B77" s="382">
        <f>IF('[2]p29'!$E$175&lt;&gt;0,'[2]p29'!$E$175,"")</f>
      </c>
      <c r="C77" s="382"/>
      <c r="D77" s="382"/>
      <c r="E77" s="382"/>
      <c r="F77" s="382"/>
      <c r="G77" s="382"/>
      <c r="H77" s="382"/>
      <c r="I77" s="380" t="s">
        <v>268</v>
      </c>
      <c r="J77" s="382"/>
      <c r="K77" s="382"/>
      <c r="L77" s="111">
        <f>IF('[2]p29'!$K$175&lt;&gt;0,'[2]p29'!$K$175,"")</f>
      </c>
      <c r="M77" s="380" t="s">
        <v>260</v>
      </c>
      <c r="N77" s="381"/>
      <c r="O77" s="382" t="str">
        <f>IF('[2]p29'!$D$173&lt;&gt;0,'[2]p29'!$D$173,"")</f>
        <v>Não há</v>
      </c>
      <c r="P77" s="383"/>
      <c r="Q77" s="47"/>
    </row>
    <row r="78" spans="1:18" ht="12.75">
      <c r="A78" s="380" t="s">
        <v>262</v>
      </c>
      <c r="B78" s="381"/>
      <c r="C78" s="116">
        <f>'[2]p29'!$A$177</f>
        <v>0</v>
      </c>
      <c r="D78" s="402" t="s">
        <v>266</v>
      </c>
      <c r="E78" s="402"/>
      <c r="F78" s="402"/>
      <c r="G78" s="380"/>
      <c r="H78" s="446">
        <f>'[2]p29'!$D$177</f>
        <v>0</v>
      </c>
      <c r="I78" s="447"/>
      <c r="J78" s="380" t="s">
        <v>264</v>
      </c>
      <c r="K78" s="381"/>
      <c r="L78" s="446">
        <f>'[2]p29'!$G$177</f>
        <v>0</v>
      </c>
      <c r="M78" s="447"/>
      <c r="N78" s="112" t="s">
        <v>265</v>
      </c>
      <c r="O78" s="446">
        <f>'[2]p29'!$J$177</f>
        <v>0</v>
      </c>
      <c r="P78" s="447"/>
      <c r="Q78" s="47"/>
      <c r="R78" s="3"/>
    </row>
    <row r="79" spans="1:16" ht="12.75">
      <c r="A79" s="415"/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</row>
    <row r="80" spans="1:19" s="46" customFormat="1" ht="11.25" customHeight="1">
      <c r="A80" s="380" t="str">
        <f>T('[2]p33'!$C$13:$G$13)</f>
        <v>Vandik Estevam Barbosa</v>
      </c>
      <c r="B80" s="381"/>
      <c r="C80" s="381"/>
      <c r="D80" s="381"/>
      <c r="E80" s="385"/>
      <c r="F80" s="456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64"/>
      <c r="R80" s="39"/>
      <c r="S80" s="39"/>
    </row>
    <row r="81" spans="1:17" s="3" customFormat="1" ht="13.5" customHeight="1">
      <c r="A81" s="25" t="s">
        <v>80</v>
      </c>
      <c r="B81" s="383" t="str">
        <f>IF('[2]p33'!$A$171&lt;&gt;0,'[2]p33'!$A$171,"")</f>
        <v>Olimpíada Campinense de Matemática</v>
      </c>
      <c r="C81" s="419"/>
      <c r="D81" s="419"/>
      <c r="E81" s="419"/>
      <c r="F81" s="419"/>
      <c r="G81" s="419"/>
      <c r="H81" s="419"/>
      <c r="I81" s="419"/>
      <c r="J81" s="402" t="s">
        <v>93</v>
      </c>
      <c r="K81" s="380"/>
      <c r="L81" s="114" t="str">
        <f>IF('[2]p33'!$I$171&lt;&gt;0,'[2]p33'!$I$171,"")</f>
        <v>Permanente</v>
      </c>
      <c r="M81" s="61" t="s">
        <v>259</v>
      </c>
      <c r="N81" s="382" t="str">
        <f>IF('[2]p33'!$K$171&lt;&gt;0,'[2]p33'!$K$171,"")</f>
        <v>Em andamento</v>
      </c>
      <c r="O81" s="382"/>
      <c r="P81" s="383"/>
      <c r="Q81" s="64"/>
    </row>
    <row r="82" spans="1:17" s="3" customFormat="1" ht="13.5" customHeight="1">
      <c r="A82" s="25" t="s">
        <v>91</v>
      </c>
      <c r="B82" s="450" t="str">
        <f>IF('[2]p33'!$H$173&lt;&gt;0,'[2]p33'!$H$173,"")</f>
        <v>Colaborador </v>
      </c>
      <c r="C82" s="451"/>
      <c r="D82" s="454" t="s">
        <v>93</v>
      </c>
      <c r="E82" s="455"/>
      <c r="F82" s="450" t="str">
        <f>IF('[2]p33'!$I$171&lt;&gt;0,'[2]p33'!$I$171,"")</f>
        <v>Permanente</v>
      </c>
      <c r="G82" s="450"/>
      <c r="H82" s="451"/>
      <c r="I82" s="25" t="s">
        <v>78</v>
      </c>
      <c r="J82" s="115">
        <f>IF('[2]p33'!$J$163&lt;&gt;0,'[2]p33'!$J$163,"")</f>
      </c>
      <c r="K82" s="25" t="s">
        <v>79</v>
      </c>
      <c r="L82" s="115">
        <f>IF('[2]p33'!$K$163&lt;&gt;0,'[2]p33'!$K$163,"")</f>
      </c>
      <c r="M82" s="454" t="s">
        <v>95</v>
      </c>
      <c r="N82" s="455"/>
      <c r="O82" s="448" t="str">
        <f>IF('[2]p33'!$F$173&lt;&gt;0,'[2]p33'!$F$173,"")</f>
        <v>ATIV. EXT. 40001</v>
      </c>
      <c r="P82" s="449"/>
      <c r="Q82" s="64"/>
    </row>
    <row r="83" spans="1:17" s="3" customFormat="1" ht="13.5" customHeight="1">
      <c r="A83" s="25" t="s">
        <v>267</v>
      </c>
      <c r="B83" s="450" t="str">
        <f>IF('[2]p33'!$A$173&lt;&gt;0,'[2]p33'!$A$173,"")</f>
        <v>Ensino</v>
      </c>
      <c r="C83" s="450"/>
      <c r="D83" s="450"/>
      <c r="E83" s="450"/>
      <c r="F83" s="450"/>
      <c r="G83" s="450"/>
      <c r="H83" s="450"/>
      <c r="I83" s="450"/>
      <c r="J83" s="451"/>
      <c r="K83" s="452" t="s">
        <v>94</v>
      </c>
      <c r="L83" s="453"/>
      <c r="M83" s="382" t="str">
        <f>IF('[2]p33'!$I$175&lt;&gt;0,'[2]p33'!$I$175,"")</f>
        <v>UFCG</v>
      </c>
      <c r="N83" s="382"/>
      <c r="O83" s="382"/>
      <c r="P83" s="383"/>
      <c r="Q83" s="47"/>
    </row>
    <row r="84" spans="1:17" s="3" customFormat="1" ht="13.5" customHeight="1">
      <c r="A84" s="25" t="s">
        <v>92</v>
      </c>
      <c r="B84" s="382" t="str">
        <f>IF('[2]p33'!$E$175&lt;&gt;0,'[2]p33'!$E$175,"")</f>
        <v>Alunos e professores das redes pública e privada de ensinos fundamental e médio de CG e região</v>
      </c>
      <c r="C84" s="382"/>
      <c r="D84" s="382"/>
      <c r="E84" s="382"/>
      <c r="F84" s="382"/>
      <c r="G84" s="382"/>
      <c r="H84" s="382"/>
      <c r="I84" s="380" t="s">
        <v>268</v>
      </c>
      <c r="J84" s="382"/>
      <c r="K84" s="382"/>
      <c r="L84" s="111">
        <f>IF('[2]p33'!$K$175&lt;&gt;0,'[2]p33'!$K$175,"")</f>
        <v>2500</v>
      </c>
      <c r="M84" s="380" t="s">
        <v>260</v>
      </c>
      <c r="N84" s="381"/>
      <c r="O84" s="382" t="str">
        <f>IF('[2]p33'!$D$173&lt;&gt;0,'[2]p33'!$D$173,"")</f>
        <v>UFCG</v>
      </c>
      <c r="P84" s="383"/>
      <c r="Q84" s="47"/>
    </row>
    <row r="85" spans="1:18" ht="12.75">
      <c r="A85" s="380" t="s">
        <v>262</v>
      </c>
      <c r="B85" s="381"/>
      <c r="C85" s="116">
        <f>'[2]p33'!$A$177</f>
        <v>0</v>
      </c>
      <c r="D85" s="402" t="s">
        <v>266</v>
      </c>
      <c r="E85" s="402"/>
      <c r="F85" s="402"/>
      <c r="G85" s="380"/>
      <c r="H85" s="446">
        <f>'[2]p33'!$D$177</f>
        <v>0</v>
      </c>
      <c r="I85" s="447"/>
      <c r="J85" s="380" t="s">
        <v>264</v>
      </c>
      <c r="K85" s="381"/>
      <c r="L85" s="446">
        <f>'[2]p33'!$G$177</f>
        <v>0</v>
      </c>
      <c r="M85" s="447"/>
      <c r="N85" s="112" t="s">
        <v>265</v>
      </c>
      <c r="O85" s="446">
        <f>'[2]p33'!$J$177</f>
        <v>0</v>
      </c>
      <c r="P85" s="447"/>
      <c r="Q85" s="47"/>
      <c r="R85" s="3"/>
    </row>
    <row r="86" spans="1:16" ht="12.75">
      <c r="A86" s="415"/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415"/>
      <c r="O86" s="415"/>
      <c r="P86" s="415"/>
    </row>
    <row r="87" spans="1:19" s="46" customFormat="1" ht="11.25" customHeight="1">
      <c r="A87" s="380" t="str">
        <f>T('[2]p40'!$C$13:$G$13)</f>
        <v>José Vieira Alves</v>
      </c>
      <c r="B87" s="381"/>
      <c r="C87" s="381"/>
      <c r="D87" s="381"/>
      <c r="E87" s="385"/>
      <c r="F87" s="456"/>
      <c r="G87" s="457"/>
      <c r="H87" s="457"/>
      <c r="I87" s="457"/>
      <c r="J87" s="457"/>
      <c r="K87" s="457"/>
      <c r="L87" s="457"/>
      <c r="M87" s="457"/>
      <c r="N87" s="457"/>
      <c r="O87" s="457"/>
      <c r="P87" s="457"/>
      <c r="Q87" s="64"/>
      <c r="R87" s="39"/>
      <c r="S87" s="39"/>
    </row>
    <row r="88" spans="1:17" s="3" customFormat="1" ht="13.5" customHeight="1">
      <c r="A88" s="25" t="s">
        <v>80</v>
      </c>
      <c r="B88" s="383" t="str">
        <f>IF('[2]p40'!$A$171&lt;&gt;0,'[2]p40'!$A$171,"")</f>
        <v>Olimpíada Campinense de Matemática</v>
      </c>
      <c r="C88" s="419"/>
      <c r="D88" s="419"/>
      <c r="E88" s="419"/>
      <c r="F88" s="419"/>
      <c r="G88" s="419"/>
      <c r="H88" s="419"/>
      <c r="I88" s="419"/>
      <c r="J88" s="402" t="s">
        <v>93</v>
      </c>
      <c r="K88" s="380"/>
      <c r="L88" s="114" t="str">
        <f>IF('[2]p40'!$I$171&lt;&gt;0,'[2]p40'!$I$171,"")</f>
        <v>Permanente</v>
      </c>
      <c r="M88" s="61" t="s">
        <v>259</v>
      </c>
      <c r="N88" s="382" t="str">
        <f>IF('[2]p40'!$K$171&lt;&gt;0,'[2]p40'!$K$171,"")</f>
        <v>Em andamento</v>
      </c>
      <c r="O88" s="382"/>
      <c r="P88" s="383"/>
      <c r="Q88" s="64"/>
    </row>
    <row r="89" spans="1:17" s="3" customFormat="1" ht="13.5" customHeight="1">
      <c r="A89" s="25" t="s">
        <v>91</v>
      </c>
      <c r="B89" s="450" t="str">
        <f>IF('[2]p40'!$H$173&lt;&gt;0,'[2]p40'!$H$173,"")</f>
        <v>Colaborador </v>
      </c>
      <c r="C89" s="451"/>
      <c r="D89" s="454" t="s">
        <v>93</v>
      </c>
      <c r="E89" s="455"/>
      <c r="F89" s="450" t="str">
        <f>IF('[2]p40'!$I$171&lt;&gt;0,'[2]p40'!$I$171,"")</f>
        <v>Permanente</v>
      </c>
      <c r="G89" s="450"/>
      <c r="H89" s="451"/>
      <c r="I89" s="25" t="s">
        <v>78</v>
      </c>
      <c r="J89" s="115">
        <f>IF('[2]p40'!$J$163&lt;&gt;0,'[2]p40'!$J$163,"")</f>
      </c>
      <c r="K89" s="25" t="s">
        <v>79</v>
      </c>
      <c r="L89" s="115">
        <f>IF('[2]p40'!$K$163&lt;&gt;0,'[2]p40'!$K$163,"")</f>
      </c>
      <c r="M89" s="454" t="s">
        <v>95</v>
      </c>
      <c r="N89" s="455"/>
      <c r="O89" s="448" t="str">
        <f>IF('[2]p40'!$F$173&lt;&gt;0,'[2]p40'!$F$173,"")</f>
        <v>Ativ. Ext. 0040001</v>
      </c>
      <c r="P89" s="449"/>
      <c r="Q89" s="64"/>
    </row>
    <row r="90" spans="1:17" s="3" customFormat="1" ht="13.5" customHeight="1">
      <c r="A90" s="25" t="s">
        <v>267</v>
      </c>
      <c r="B90" s="450" t="str">
        <f>IF('[2]p40'!$A$173&lt;&gt;0,'[2]p40'!$A$173,"")</f>
        <v>Ensino</v>
      </c>
      <c r="C90" s="450"/>
      <c r="D90" s="450"/>
      <c r="E90" s="450"/>
      <c r="F90" s="450"/>
      <c r="G90" s="450"/>
      <c r="H90" s="450"/>
      <c r="I90" s="450"/>
      <c r="J90" s="451"/>
      <c r="K90" s="452" t="s">
        <v>94</v>
      </c>
      <c r="L90" s="453"/>
      <c r="M90" s="382" t="str">
        <f>IF('[2]p40'!$I$175&lt;&gt;0,'[2]p40'!$I$175,"")</f>
        <v>UFCG</v>
      </c>
      <c r="N90" s="382"/>
      <c r="O90" s="382"/>
      <c r="P90" s="383"/>
      <c r="Q90" s="47"/>
    </row>
    <row r="91" spans="1:17" s="3" customFormat="1" ht="13.5" customHeight="1">
      <c r="A91" s="25" t="s">
        <v>92</v>
      </c>
      <c r="B91" s="382" t="str">
        <f>IF('[2]p40'!$E$175&lt;&gt;0,'[2]p40'!$E$175,"")</f>
        <v>Alunos e professores das redes pública e privada de ensinos fundamental e médio de CG e região</v>
      </c>
      <c r="C91" s="382"/>
      <c r="D91" s="382"/>
      <c r="E91" s="382"/>
      <c r="F91" s="382"/>
      <c r="G91" s="382"/>
      <c r="H91" s="382"/>
      <c r="I91" s="380" t="s">
        <v>268</v>
      </c>
      <c r="J91" s="382"/>
      <c r="K91" s="382"/>
      <c r="L91" s="111">
        <f>IF('[2]p40'!$K$175&lt;&gt;0,'[2]p40'!$K$175,"")</f>
        <v>2500</v>
      </c>
      <c r="M91" s="380" t="s">
        <v>260</v>
      </c>
      <c r="N91" s="381"/>
      <c r="O91" s="382" t="str">
        <f>IF('[2]p40'!$D$173&lt;&gt;0,'[2]p40'!$D$173,"")</f>
        <v>UFCG</v>
      </c>
      <c r="P91" s="383"/>
      <c r="Q91" s="47"/>
    </row>
    <row r="92" spans="1:18" ht="12.75">
      <c r="A92" s="380" t="s">
        <v>262</v>
      </c>
      <c r="B92" s="381"/>
      <c r="C92" s="116">
        <f>'[2]p40'!$A$177</f>
        <v>0</v>
      </c>
      <c r="D92" s="402" t="s">
        <v>266</v>
      </c>
      <c r="E92" s="402"/>
      <c r="F92" s="402"/>
      <c r="G92" s="380"/>
      <c r="H92" s="446">
        <f>'[2]p40'!$D$177</f>
        <v>0</v>
      </c>
      <c r="I92" s="447"/>
      <c r="J92" s="380" t="s">
        <v>264</v>
      </c>
      <c r="K92" s="381"/>
      <c r="L92" s="446">
        <f>'[2]p40'!$G$177</f>
        <v>0</v>
      </c>
      <c r="M92" s="447"/>
      <c r="N92" s="112" t="s">
        <v>265</v>
      </c>
      <c r="O92" s="446">
        <f>'[2]p40'!$J$177</f>
        <v>0</v>
      </c>
      <c r="P92" s="447"/>
      <c r="Q92" s="47"/>
      <c r="R92" s="3"/>
    </row>
    <row r="93" spans="1:16" ht="12.75">
      <c r="A93" s="415"/>
      <c r="B93" s="415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415"/>
      <c r="O93" s="415"/>
      <c r="P93" s="415"/>
    </row>
    <row r="94" spans="1:17" s="3" customFormat="1" ht="13.5" customHeight="1">
      <c r="A94" s="25" t="s">
        <v>80</v>
      </c>
      <c r="B94" s="383" t="str">
        <f>IF('[2]p40'!$A$180&lt;&gt;0,'[2]p40'!$A$180,"")</f>
        <v>Olimpíadas Brasileiras de Matemática (OBM)</v>
      </c>
      <c r="C94" s="419"/>
      <c r="D94" s="419"/>
      <c r="E94" s="419"/>
      <c r="F94" s="419"/>
      <c r="G94" s="419"/>
      <c r="H94" s="419"/>
      <c r="I94" s="419"/>
      <c r="J94" s="402" t="s">
        <v>93</v>
      </c>
      <c r="K94" s="380"/>
      <c r="L94" s="114" t="str">
        <f>IF('[2]p40'!$I$180&lt;&gt;0,'[2]p40'!$I$180,"")</f>
        <v>Permanente</v>
      </c>
      <c r="M94" s="61" t="s">
        <v>259</v>
      </c>
      <c r="N94" s="382" t="str">
        <f>IF('[2]p40'!$K$180&lt;&gt;0,'[2]p40'!$K$180,"")</f>
        <v>Em andamento</v>
      </c>
      <c r="O94" s="382"/>
      <c r="P94" s="383"/>
      <c r="Q94" s="64"/>
    </row>
    <row r="95" spans="1:17" s="3" customFormat="1" ht="13.5" customHeight="1">
      <c r="A95" s="25" t="s">
        <v>91</v>
      </c>
      <c r="B95" s="450" t="str">
        <f>IF('[2]p40'!$H$182&lt;&gt;0,'[2]p40'!$H$182,"")</f>
        <v>Coordenador</v>
      </c>
      <c r="C95" s="451"/>
      <c r="D95" s="454" t="s">
        <v>93</v>
      </c>
      <c r="E95" s="455"/>
      <c r="F95" s="450" t="str">
        <f>IF('[2]p40'!$I$180&lt;&gt;0,'[2]p40'!$I$180,"")</f>
        <v>Permanente</v>
      </c>
      <c r="G95" s="450"/>
      <c r="H95" s="451"/>
      <c r="I95" s="25" t="s">
        <v>78</v>
      </c>
      <c r="J95" s="115">
        <f>IF('[2]p40'!$J$163&lt;&gt;0,'[2]p40'!$J$163,"")</f>
      </c>
      <c r="K95" s="25" t="s">
        <v>79</v>
      </c>
      <c r="L95" s="115">
        <f>IF('[2]p40'!$K$163&lt;&gt;0,'[2]p40'!$K$163,"")</f>
      </c>
      <c r="M95" s="454" t="s">
        <v>95</v>
      </c>
      <c r="N95" s="455"/>
      <c r="O95" s="448">
        <f>IF('[2]p40'!$F$182&lt;&gt;0,'[2]p40'!$F$182,"")</f>
      </c>
      <c r="P95" s="449"/>
      <c r="Q95" s="64"/>
    </row>
    <row r="96" spans="1:17" s="3" customFormat="1" ht="13.5" customHeight="1">
      <c r="A96" s="25" t="s">
        <v>267</v>
      </c>
      <c r="B96" s="450" t="str">
        <f>IF('[2]p40'!$A$182&lt;&gt;0,'[2]p40'!$A$182,"")</f>
        <v>Apoio à Comunidade</v>
      </c>
      <c r="C96" s="450"/>
      <c r="D96" s="450"/>
      <c r="E96" s="450"/>
      <c r="F96" s="450"/>
      <c r="G96" s="450"/>
      <c r="H96" s="450"/>
      <c r="I96" s="450"/>
      <c r="J96" s="451"/>
      <c r="K96" s="452" t="s">
        <v>94</v>
      </c>
      <c r="L96" s="453"/>
      <c r="M96" s="382" t="str">
        <f>IF('[2]p40'!$I$184&lt;&gt;0,'[2]p40'!$I$184,"")</f>
        <v>UFCG</v>
      </c>
      <c r="N96" s="382"/>
      <c r="O96" s="382"/>
      <c r="P96" s="383"/>
      <c r="Q96" s="47"/>
    </row>
    <row r="97" spans="1:17" s="3" customFormat="1" ht="13.5" customHeight="1">
      <c r="A97" s="25" t="s">
        <v>92</v>
      </c>
      <c r="B97" s="382" t="str">
        <f>IF('[2]p40'!$E$184&lt;&gt;0,'[2]p40'!$E$184,"")</f>
        <v>Alunos dos ensinos fundamental e médio</v>
      </c>
      <c r="C97" s="382"/>
      <c r="D97" s="382"/>
      <c r="E97" s="382"/>
      <c r="F97" s="382"/>
      <c r="G97" s="382"/>
      <c r="H97" s="382"/>
      <c r="I97" s="380" t="s">
        <v>268</v>
      </c>
      <c r="J97" s="382"/>
      <c r="K97" s="382"/>
      <c r="L97" s="111">
        <f>IF('[2]p40'!$K$184&lt;&gt;0,'[2]p40'!$K$184,"")</f>
        <v>1000</v>
      </c>
      <c r="M97" s="380" t="s">
        <v>260</v>
      </c>
      <c r="N97" s="381"/>
      <c r="O97" s="382">
        <f>IF('[2]p40'!$D$182&lt;&gt;0,'[2]p40'!$D$182,"")</f>
      </c>
      <c r="P97" s="383"/>
      <c r="Q97" s="47"/>
    </row>
    <row r="98" spans="1:18" ht="12.75">
      <c r="A98" s="380" t="s">
        <v>262</v>
      </c>
      <c r="B98" s="381"/>
      <c r="C98" s="116">
        <f>'[2]p40'!$A$186</f>
        <v>0</v>
      </c>
      <c r="D98" s="402" t="s">
        <v>266</v>
      </c>
      <c r="E98" s="402"/>
      <c r="F98" s="402"/>
      <c r="G98" s="380"/>
      <c r="H98" s="446">
        <f>'[2]p40'!$D$186</f>
        <v>0</v>
      </c>
      <c r="I98" s="447"/>
      <c r="J98" s="380" t="s">
        <v>264</v>
      </c>
      <c r="K98" s="381"/>
      <c r="L98" s="446">
        <f>'[2]p40'!$G$186</f>
        <v>0</v>
      </c>
      <c r="M98" s="447"/>
      <c r="N98" s="112" t="s">
        <v>265</v>
      </c>
      <c r="O98" s="446">
        <f>'[2]p40'!$J$186</f>
        <v>0</v>
      </c>
      <c r="P98" s="447"/>
      <c r="Q98" s="47"/>
      <c r="R98" s="3"/>
    </row>
  </sheetData>
  <sheetProtection password="CA19" sheet="1" objects="1" scenarios="1"/>
  <mergeCells count="336">
    <mergeCell ref="A1:P1"/>
    <mergeCell ref="A4:P5"/>
    <mergeCell ref="A2:P2"/>
    <mergeCell ref="M3:N3"/>
    <mergeCell ref="O3:P3"/>
    <mergeCell ref="E3:L3"/>
    <mergeCell ref="A3:D3"/>
    <mergeCell ref="A6:E6"/>
    <mergeCell ref="F6:P6"/>
    <mergeCell ref="B7:I7"/>
    <mergeCell ref="J7:K7"/>
    <mergeCell ref="N7:P7"/>
    <mergeCell ref="O8:P8"/>
    <mergeCell ref="B9:J9"/>
    <mergeCell ref="K9:L9"/>
    <mergeCell ref="M9:P9"/>
    <mergeCell ref="B8:C8"/>
    <mergeCell ref="D8:E8"/>
    <mergeCell ref="F8:H8"/>
    <mergeCell ref="M8:N8"/>
    <mergeCell ref="B10:H10"/>
    <mergeCell ref="I10:K10"/>
    <mergeCell ref="M10:N10"/>
    <mergeCell ref="O10:P10"/>
    <mergeCell ref="L11:M11"/>
    <mergeCell ref="O11:P11"/>
    <mergeCell ref="A11:B11"/>
    <mergeCell ref="D11:G11"/>
    <mergeCell ref="H11:I11"/>
    <mergeCell ref="J11:K11"/>
    <mergeCell ref="A12:P12"/>
    <mergeCell ref="A13:E13"/>
    <mergeCell ref="F13:P13"/>
    <mergeCell ref="B14:I14"/>
    <mergeCell ref="J14:K14"/>
    <mergeCell ref="N14:P14"/>
    <mergeCell ref="O15:P15"/>
    <mergeCell ref="B16:J16"/>
    <mergeCell ref="K16:L16"/>
    <mergeCell ref="M16:P16"/>
    <mergeCell ref="B15:C15"/>
    <mergeCell ref="D15:E15"/>
    <mergeCell ref="F15:H15"/>
    <mergeCell ref="M15:N15"/>
    <mergeCell ref="B17:H17"/>
    <mergeCell ref="I17:K17"/>
    <mergeCell ref="M17:N17"/>
    <mergeCell ref="O17:P17"/>
    <mergeCell ref="L18:M18"/>
    <mergeCell ref="O18:P18"/>
    <mergeCell ref="A18:B18"/>
    <mergeCell ref="D18:G18"/>
    <mergeCell ref="H18:I18"/>
    <mergeCell ref="J18:K18"/>
    <mergeCell ref="A19:P19"/>
    <mergeCell ref="A20:E20"/>
    <mergeCell ref="F20:P20"/>
    <mergeCell ref="B21:I21"/>
    <mergeCell ref="J21:K21"/>
    <mergeCell ref="N21:P21"/>
    <mergeCell ref="O22:P22"/>
    <mergeCell ref="B23:J23"/>
    <mergeCell ref="K23:L23"/>
    <mergeCell ref="M23:P23"/>
    <mergeCell ref="B22:C22"/>
    <mergeCell ref="D22:E22"/>
    <mergeCell ref="F22:H22"/>
    <mergeCell ref="M22:N22"/>
    <mergeCell ref="B24:H24"/>
    <mergeCell ref="I24:K24"/>
    <mergeCell ref="M24:N24"/>
    <mergeCell ref="O24:P24"/>
    <mergeCell ref="L25:M25"/>
    <mergeCell ref="O25:P25"/>
    <mergeCell ref="A25:B25"/>
    <mergeCell ref="D25:G25"/>
    <mergeCell ref="H25:I25"/>
    <mergeCell ref="J25:K25"/>
    <mergeCell ref="A26:P26"/>
    <mergeCell ref="A27:E27"/>
    <mergeCell ref="F27:P27"/>
    <mergeCell ref="B28:I28"/>
    <mergeCell ref="J28:K28"/>
    <mergeCell ref="N28:P28"/>
    <mergeCell ref="O29:P29"/>
    <mergeCell ref="B30:J30"/>
    <mergeCell ref="K30:L30"/>
    <mergeCell ref="M30:P30"/>
    <mergeCell ref="B29:C29"/>
    <mergeCell ref="D29:E29"/>
    <mergeCell ref="F29:H29"/>
    <mergeCell ref="M29:N29"/>
    <mergeCell ref="B31:H31"/>
    <mergeCell ref="I31:K31"/>
    <mergeCell ref="M31:N31"/>
    <mergeCell ref="O31:P31"/>
    <mergeCell ref="L32:M32"/>
    <mergeCell ref="O32:P32"/>
    <mergeCell ref="A32:B32"/>
    <mergeCell ref="D32:G32"/>
    <mergeCell ref="H32:I32"/>
    <mergeCell ref="J32:K32"/>
    <mergeCell ref="A33:E33"/>
    <mergeCell ref="F33:P33"/>
    <mergeCell ref="B34:I34"/>
    <mergeCell ref="J34:K34"/>
    <mergeCell ref="N34:P34"/>
    <mergeCell ref="O35:P35"/>
    <mergeCell ref="B36:J36"/>
    <mergeCell ref="K36:L36"/>
    <mergeCell ref="M36:P36"/>
    <mergeCell ref="B35:C35"/>
    <mergeCell ref="D35:E35"/>
    <mergeCell ref="F35:H35"/>
    <mergeCell ref="M35:N35"/>
    <mergeCell ref="B37:H37"/>
    <mergeCell ref="I37:K37"/>
    <mergeCell ref="M37:N37"/>
    <mergeCell ref="O37:P37"/>
    <mergeCell ref="L38:M38"/>
    <mergeCell ref="O38:P38"/>
    <mergeCell ref="A38:B38"/>
    <mergeCell ref="D38:G38"/>
    <mergeCell ref="H38:I38"/>
    <mergeCell ref="J38:K38"/>
    <mergeCell ref="A39:P39"/>
    <mergeCell ref="A40:E40"/>
    <mergeCell ref="F40:P40"/>
    <mergeCell ref="B41:I41"/>
    <mergeCell ref="J41:K41"/>
    <mergeCell ref="N41:P41"/>
    <mergeCell ref="O42:P42"/>
    <mergeCell ref="B43:J43"/>
    <mergeCell ref="K43:L43"/>
    <mergeCell ref="M43:P43"/>
    <mergeCell ref="B42:C42"/>
    <mergeCell ref="D42:E42"/>
    <mergeCell ref="F42:H42"/>
    <mergeCell ref="M42:N42"/>
    <mergeCell ref="B44:H44"/>
    <mergeCell ref="I44:K44"/>
    <mergeCell ref="M44:N44"/>
    <mergeCell ref="O44:P44"/>
    <mergeCell ref="L45:M45"/>
    <mergeCell ref="O45:P45"/>
    <mergeCell ref="A46:P46"/>
    <mergeCell ref="B47:I47"/>
    <mergeCell ref="J47:K47"/>
    <mergeCell ref="N47:P47"/>
    <mergeCell ref="A45:B45"/>
    <mergeCell ref="D45:G45"/>
    <mergeCell ref="H45:I45"/>
    <mergeCell ref="J45:K45"/>
    <mergeCell ref="O48:P48"/>
    <mergeCell ref="B49:J49"/>
    <mergeCell ref="K49:L49"/>
    <mergeCell ref="M49:P49"/>
    <mergeCell ref="B48:C48"/>
    <mergeCell ref="D48:E48"/>
    <mergeCell ref="F48:H48"/>
    <mergeCell ref="M48:N48"/>
    <mergeCell ref="B50:H50"/>
    <mergeCell ref="I50:K50"/>
    <mergeCell ref="M50:N50"/>
    <mergeCell ref="O50:P50"/>
    <mergeCell ref="L51:M51"/>
    <mergeCell ref="O51:P51"/>
    <mergeCell ref="A52:P52"/>
    <mergeCell ref="A51:B51"/>
    <mergeCell ref="D51:G51"/>
    <mergeCell ref="H51:I51"/>
    <mergeCell ref="J51:K51"/>
    <mergeCell ref="A53:E53"/>
    <mergeCell ref="F53:P53"/>
    <mergeCell ref="B54:I54"/>
    <mergeCell ref="J54:K54"/>
    <mergeCell ref="N54:P54"/>
    <mergeCell ref="O55:P55"/>
    <mergeCell ref="B56:J56"/>
    <mergeCell ref="K56:L56"/>
    <mergeCell ref="M56:P56"/>
    <mergeCell ref="B55:C55"/>
    <mergeCell ref="D55:E55"/>
    <mergeCell ref="F55:H55"/>
    <mergeCell ref="M55:N55"/>
    <mergeCell ref="B57:H57"/>
    <mergeCell ref="I57:K57"/>
    <mergeCell ref="M57:N57"/>
    <mergeCell ref="O57:P57"/>
    <mergeCell ref="L58:M58"/>
    <mergeCell ref="O58:P58"/>
    <mergeCell ref="A58:B58"/>
    <mergeCell ref="D58:G58"/>
    <mergeCell ref="H58:I58"/>
    <mergeCell ref="J58:K58"/>
    <mergeCell ref="A59:P59"/>
    <mergeCell ref="A60:E60"/>
    <mergeCell ref="F60:P60"/>
    <mergeCell ref="B61:I61"/>
    <mergeCell ref="J61:K61"/>
    <mergeCell ref="N61:P61"/>
    <mergeCell ref="O62:P62"/>
    <mergeCell ref="B63:J63"/>
    <mergeCell ref="K63:L63"/>
    <mergeCell ref="M63:P63"/>
    <mergeCell ref="B62:C62"/>
    <mergeCell ref="D62:E62"/>
    <mergeCell ref="F62:H62"/>
    <mergeCell ref="M62:N62"/>
    <mergeCell ref="B64:H64"/>
    <mergeCell ref="I64:K64"/>
    <mergeCell ref="M64:N64"/>
    <mergeCell ref="O64:P64"/>
    <mergeCell ref="L65:M65"/>
    <mergeCell ref="O65:P65"/>
    <mergeCell ref="A65:B65"/>
    <mergeCell ref="D65:G65"/>
    <mergeCell ref="H65:I65"/>
    <mergeCell ref="J65:K65"/>
    <mergeCell ref="A66:E66"/>
    <mergeCell ref="F66:P66"/>
    <mergeCell ref="B67:I67"/>
    <mergeCell ref="J67:K67"/>
    <mergeCell ref="N67:P67"/>
    <mergeCell ref="O68:P68"/>
    <mergeCell ref="B69:J69"/>
    <mergeCell ref="K69:L69"/>
    <mergeCell ref="M69:P69"/>
    <mergeCell ref="B68:C68"/>
    <mergeCell ref="D68:E68"/>
    <mergeCell ref="F68:H68"/>
    <mergeCell ref="M68:N68"/>
    <mergeCell ref="B70:H70"/>
    <mergeCell ref="I70:K70"/>
    <mergeCell ref="M70:N70"/>
    <mergeCell ref="O70:P70"/>
    <mergeCell ref="L71:M71"/>
    <mergeCell ref="O71:P71"/>
    <mergeCell ref="A72:P72"/>
    <mergeCell ref="A71:B71"/>
    <mergeCell ref="D71:G71"/>
    <mergeCell ref="H71:I71"/>
    <mergeCell ref="J71:K71"/>
    <mergeCell ref="A73:E73"/>
    <mergeCell ref="F73:P73"/>
    <mergeCell ref="B74:I74"/>
    <mergeCell ref="J74:K74"/>
    <mergeCell ref="N74:P74"/>
    <mergeCell ref="O75:P75"/>
    <mergeCell ref="B76:J76"/>
    <mergeCell ref="K76:L76"/>
    <mergeCell ref="M76:P76"/>
    <mergeCell ref="B75:C75"/>
    <mergeCell ref="D75:E75"/>
    <mergeCell ref="F75:H75"/>
    <mergeCell ref="M75:N75"/>
    <mergeCell ref="B77:H77"/>
    <mergeCell ref="I77:K77"/>
    <mergeCell ref="M77:N77"/>
    <mergeCell ref="O77:P77"/>
    <mergeCell ref="L78:M78"/>
    <mergeCell ref="O78:P78"/>
    <mergeCell ref="A78:B78"/>
    <mergeCell ref="D78:G78"/>
    <mergeCell ref="H78:I78"/>
    <mergeCell ref="J78:K78"/>
    <mergeCell ref="A79:P79"/>
    <mergeCell ref="A80:E80"/>
    <mergeCell ref="F80:P80"/>
    <mergeCell ref="B81:I81"/>
    <mergeCell ref="J81:K81"/>
    <mergeCell ref="N81:P81"/>
    <mergeCell ref="O82:P82"/>
    <mergeCell ref="B83:J83"/>
    <mergeCell ref="K83:L83"/>
    <mergeCell ref="M83:P83"/>
    <mergeCell ref="B82:C82"/>
    <mergeCell ref="D82:E82"/>
    <mergeCell ref="F82:H82"/>
    <mergeCell ref="M82:N82"/>
    <mergeCell ref="B84:H84"/>
    <mergeCell ref="I84:K84"/>
    <mergeCell ref="M84:N84"/>
    <mergeCell ref="O84:P84"/>
    <mergeCell ref="L85:M85"/>
    <mergeCell ref="O85:P85"/>
    <mergeCell ref="A85:B85"/>
    <mergeCell ref="D85:G85"/>
    <mergeCell ref="H85:I85"/>
    <mergeCell ref="J85:K85"/>
    <mergeCell ref="A86:P86"/>
    <mergeCell ref="A87:E87"/>
    <mergeCell ref="F87:P87"/>
    <mergeCell ref="B88:I88"/>
    <mergeCell ref="J88:K88"/>
    <mergeCell ref="N88:P88"/>
    <mergeCell ref="O89:P89"/>
    <mergeCell ref="B90:J90"/>
    <mergeCell ref="K90:L90"/>
    <mergeCell ref="M90:P90"/>
    <mergeCell ref="B89:C89"/>
    <mergeCell ref="D89:E89"/>
    <mergeCell ref="F89:H89"/>
    <mergeCell ref="M89:N89"/>
    <mergeCell ref="B91:H91"/>
    <mergeCell ref="I91:K91"/>
    <mergeCell ref="M91:N91"/>
    <mergeCell ref="O91:P91"/>
    <mergeCell ref="L92:M92"/>
    <mergeCell ref="O92:P92"/>
    <mergeCell ref="A93:P93"/>
    <mergeCell ref="B94:I94"/>
    <mergeCell ref="J94:K94"/>
    <mergeCell ref="N94:P94"/>
    <mergeCell ref="A92:B92"/>
    <mergeCell ref="D92:G92"/>
    <mergeCell ref="H92:I92"/>
    <mergeCell ref="J92:K92"/>
    <mergeCell ref="O95:P95"/>
    <mergeCell ref="B96:J96"/>
    <mergeCell ref="K96:L96"/>
    <mergeCell ref="M96:P96"/>
    <mergeCell ref="B95:C95"/>
    <mergeCell ref="D95:E95"/>
    <mergeCell ref="F95:H95"/>
    <mergeCell ref="M95:N95"/>
    <mergeCell ref="B97:H97"/>
    <mergeCell ref="I97:K97"/>
    <mergeCell ref="M97:N97"/>
    <mergeCell ref="O97:P97"/>
    <mergeCell ref="L98:M98"/>
    <mergeCell ref="O98:P98"/>
    <mergeCell ref="A98:B98"/>
    <mergeCell ref="D98:G98"/>
    <mergeCell ref="H98:I98"/>
    <mergeCell ref="J98:K9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2" manualBreakCount="2">
    <brk id="32" max="255" man="1"/>
    <brk id="6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158"/>
  <sheetViews>
    <sheetView workbookViewId="0" topLeftCell="A1">
      <selection activeCell="A6" sqref="A6:E6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3.140625" style="0" customWidth="1"/>
    <col min="4" max="4" width="7.140625" style="0" customWidth="1"/>
    <col min="5" max="5" width="8.8515625" style="0" customWidth="1"/>
    <col min="6" max="6" width="8.00390625" style="0" customWidth="1"/>
    <col min="7" max="7" width="8.8515625" style="0" customWidth="1"/>
    <col min="8" max="8" width="7.00390625" style="0" customWidth="1"/>
    <col min="9" max="9" width="6.421875" style="0" customWidth="1"/>
    <col min="10" max="10" width="7.00390625" style="0" customWidth="1"/>
    <col min="11" max="11" width="5.140625" style="0" customWidth="1"/>
    <col min="12" max="12" width="7.7109375" style="0" customWidth="1"/>
    <col min="13" max="13" width="7.57421875" style="0" customWidth="1"/>
    <col min="14" max="14" width="7.7109375" style="0" customWidth="1"/>
    <col min="15" max="15" width="7.8515625" style="0" customWidth="1"/>
    <col min="16" max="16" width="8.140625" style="0" customWidth="1"/>
    <col min="17" max="17" width="6.7109375" style="64" customWidth="1"/>
    <col min="18" max="18" width="5.8515625" style="64" customWidth="1"/>
    <col min="19" max="19" width="5.8515625" style="0" customWidth="1"/>
  </cols>
  <sheetData>
    <row r="1" spans="1:18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90"/>
      <c r="Q1" s="458"/>
      <c r="R1" s="458"/>
    </row>
    <row r="2" spans="1:18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458"/>
      <c r="R2" s="458"/>
    </row>
    <row r="3" spans="1:18" ht="13.5" thickBot="1">
      <c r="A3" s="392" t="s">
        <v>274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9"/>
      <c r="M3" s="395" t="s">
        <v>84</v>
      </c>
      <c r="N3" s="396"/>
      <c r="O3" s="393" t="str">
        <f>'[2]p1'!$H$4</f>
        <v>2007.1</v>
      </c>
      <c r="P3" s="394"/>
      <c r="Q3" s="458"/>
      <c r="R3" s="458"/>
    </row>
    <row r="4" spans="1:18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58"/>
      <c r="R4" s="458"/>
    </row>
    <row r="5" spans="1:18" s="38" customFormat="1" ht="11.25" customHeigh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58"/>
      <c r="R5" s="458"/>
    </row>
    <row r="6" spans="1:19" s="46" customFormat="1" ht="11.25" customHeight="1">
      <c r="A6" s="380" t="str">
        <f>T('[2]p6'!$C$13:$G$13)</f>
        <v>Antônio Pereira Brandão Júnior</v>
      </c>
      <c r="B6" s="381"/>
      <c r="C6" s="381"/>
      <c r="D6" s="381"/>
      <c r="E6" s="385"/>
      <c r="F6" s="456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8"/>
      <c r="R6" s="458"/>
      <c r="S6" s="39"/>
    </row>
    <row r="7" spans="1:18" s="3" customFormat="1" ht="13.5" customHeight="1">
      <c r="A7" s="25" t="s">
        <v>80</v>
      </c>
      <c r="B7" s="382" t="str">
        <f>IF('[2]p6'!$A$140&lt;&gt;0,'[2]p6'!$A$140,"")</f>
        <v>Identidades Polinomiais Fracas</v>
      </c>
      <c r="C7" s="382"/>
      <c r="D7" s="382"/>
      <c r="E7" s="382"/>
      <c r="F7" s="382"/>
      <c r="G7" s="382"/>
      <c r="H7" s="382"/>
      <c r="I7" s="383"/>
      <c r="J7" s="380" t="s">
        <v>260</v>
      </c>
      <c r="K7" s="381"/>
      <c r="L7" s="111" t="str">
        <f>IF('[2]p6'!$I$140&lt;&gt;0,'[2]p6'!$I$140,"")</f>
        <v>CNPq</v>
      </c>
      <c r="M7" s="61" t="s">
        <v>259</v>
      </c>
      <c r="N7" s="465" t="str">
        <f>IF('[2]p6'!$K$140&lt;&gt;0,'[2]p6'!$K$140,"")</f>
        <v>Suspenso</v>
      </c>
      <c r="O7" s="465"/>
      <c r="P7" s="466"/>
      <c r="Q7" s="458"/>
      <c r="R7" s="458"/>
    </row>
    <row r="8" spans="1:18" s="3" customFormat="1" ht="13.5" customHeight="1">
      <c r="A8" s="25" t="s">
        <v>91</v>
      </c>
      <c r="B8" s="450" t="str">
        <f>IF('[2]p6'!$H$142&lt;&gt;0,'[2]p6'!$H$142,"")</f>
        <v>Participante</v>
      </c>
      <c r="C8" s="451"/>
      <c r="D8" s="459" t="s">
        <v>261</v>
      </c>
      <c r="E8" s="460"/>
      <c r="F8" s="461" t="str">
        <f>IF('[2]p6'!$A$142&lt;&gt;0,'[2]p6'!$A$142,"")</f>
        <v>Álgebras com  Identidades Polinomiais</v>
      </c>
      <c r="G8" s="461"/>
      <c r="H8" s="461"/>
      <c r="I8" s="461"/>
      <c r="J8" s="462"/>
      <c r="K8" s="25" t="s">
        <v>78</v>
      </c>
      <c r="L8" s="463">
        <f>IF('[2]p6'!$J$142&lt;&gt;0,'[2]p6'!$J$142,"")</f>
        <v>39071</v>
      </c>
      <c r="M8" s="464"/>
      <c r="N8" s="25" t="s">
        <v>79</v>
      </c>
      <c r="O8" s="463">
        <f>IF('[2]p6'!$K$142&lt;&gt;0,'[2]p6'!$K$142,"")</f>
      </c>
      <c r="P8" s="464"/>
      <c r="Q8" s="458"/>
      <c r="R8" s="458"/>
    </row>
    <row r="9" spans="1:18" ht="12.75">
      <c r="A9" s="380" t="s">
        <v>262</v>
      </c>
      <c r="B9" s="381"/>
      <c r="C9" s="381"/>
      <c r="D9" s="446">
        <f>'[2]p6'!$A$144</f>
        <v>0</v>
      </c>
      <c r="E9" s="447"/>
      <c r="F9" s="380" t="s">
        <v>263</v>
      </c>
      <c r="G9" s="381"/>
      <c r="H9" s="446">
        <f>'[2]p6'!$D$144</f>
        <v>0</v>
      </c>
      <c r="I9" s="447"/>
      <c r="J9" s="380" t="s">
        <v>264</v>
      </c>
      <c r="K9" s="381"/>
      <c r="L9" s="446">
        <f>'[2]p6'!$G$144</f>
        <v>0</v>
      </c>
      <c r="M9" s="447"/>
      <c r="N9" s="112" t="s">
        <v>265</v>
      </c>
      <c r="O9" s="446">
        <f>'[2]p6'!$J$144</f>
        <v>0</v>
      </c>
      <c r="P9" s="447"/>
      <c r="Q9" s="458"/>
      <c r="R9" s="458"/>
    </row>
    <row r="10" spans="1:18" ht="12.75">
      <c r="A10" s="384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458"/>
      <c r="R10" s="458"/>
    </row>
    <row r="11" spans="1:19" s="46" customFormat="1" ht="11.25" customHeight="1">
      <c r="A11" s="380" t="str">
        <f>T('[2]p7'!$C$13:$G$13)</f>
        <v>Aparecido Jesuino de Souza</v>
      </c>
      <c r="B11" s="381"/>
      <c r="C11" s="381"/>
      <c r="D11" s="381"/>
      <c r="E11" s="385"/>
      <c r="F11" s="456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8"/>
      <c r="R11" s="458"/>
      <c r="S11" s="39"/>
    </row>
    <row r="12" spans="1:18" s="3" customFormat="1" ht="13.5" customHeight="1">
      <c r="A12" s="25" t="s">
        <v>80</v>
      </c>
      <c r="B12" s="382" t="str">
        <f>IF('[2]p7'!$A$140&lt;&gt;0,'[2]p7'!$A$140,"")</f>
        <v>Escoamentos Multifasicos em Meios Porosos(Bolsa Pesq. CNPq - nível 2, Proc. 306609/2004-5)</v>
      </c>
      <c r="C12" s="382"/>
      <c r="D12" s="382"/>
      <c r="E12" s="382"/>
      <c r="F12" s="382"/>
      <c r="G12" s="382"/>
      <c r="H12" s="382"/>
      <c r="I12" s="383"/>
      <c r="J12" s="380" t="s">
        <v>260</v>
      </c>
      <c r="K12" s="381"/>
      <c r="L12" s="111" t="str">
        <f>IF('[2]p7'!$I$140&lt;&gt;0,'[2]p7'!$I$140,"")</f>
        <v>CNPq</v>
      </c>
      <c r="M12" s="61" t="s">
        <v>259</v>
      </c>
      <c r="N12" s="465" t="str">
        <f>IF('[2]p7'!$K$140&lt;&gt;0,'[2]p7'!$K$140,"")</f>
        <v>Em andamento</v>
      </c>
      <c r="O12" s="465"/>
      <c r="P12" s="466"/>
      <c r="Q12" s="458"/>
      <c r="R12" s="458"/>
    </row>
    <row r="13" spans="1:18" s="3" customFormat="1" ht="13.5" customHeight="1">
      <c r="A13" s="25" t="s">
        <v>91</v>
      </c>
      <c r="B13" s="450" t="str">
        <f>IF('[2]p7'!$H$142&lt;&gt;0,'[2]p7'!$H$142,"")</f>
        <v>Coordenador</v>
      </c>
      <c r="C13" s="451"/>
      <c r="D13" s="459" t="s">
        <v>261</v>
      </c>
      <c r="E13" s="460"/>
      <c r="F13" s="461" t="str">
        <f>IF('[2]p7'!$A$142&lt;&gt;0,'[2]p7'!$A$142,"")</f>
        <v>Matemática Aplicada, Dinâmica dos Fluidos</v>
      </c>
      <c r="G13" s="461"/>
      <c r="H13" s="461"/>
      <c r="I13" s="461"/>
      <c r="J13" s="462"/>
      <c r="K13" s="25" t="s">
        <v>78</v>
      </c>
      <c r="L13" s="463">
        <f>IF('[2]p7'!$J$142&lt;&gt;0,'[2]p7'!$J$142,"")</f>
        <v>38412</v>
      </c>
      <c r="M13" s="464"/>
      <c r="N13" s="25" t="s">
        <v>79</v>
      </c>
      <c r="O13" s="463">
        <f>IF('[2]p7'!$K$142&lt;&gt;0,'[2]p7'!$K$142,"")</f>
        <v>39507</v>
      </c>
      <c r="P13" s="464"/>
      <c r="Q13" s="458"/>
      <c r="R13" s="458"/>
    </row>
    <row r="14" spans="1:18" ht="12.75">
      <c r="A14" s="380" t="s">
        <v>262</v>
      </c>
      <c r="B14" s="381"/>
      <c r="C14" s="381"/>
      <c r="D14" s="446">
        <f>'[2]p7'!$A$144</f>
        <v>0</v>
      </c>
      <c r="E14" s="447"/>
      <c r="F14" s="380" t="s">
        <v>263</v>
      </c>
      <c r="G14" s="381"/>
      <c r="H14" s="446">
        <f>'[2]p7'!$D$144</f>
        <v>0</v>
      </c>
      <c r="I14" s="447"/>
      <c r="J14" s="380" t="s">
        <v>264</v>
      </c>
      <c r="K14" s="381"/>
      <c r="L14" s="446">
        <f>'[2]p7'!$G$144</f>
        <v>0</v>
      </c>
      <c r="M14" s="447"/>
      <c r="N14" s="112" t="s">
        <v>265</v>
      </c>
      <c r="O14" s="446">
        <f>'[2]p7'!$J$144</f>
        <v>0</v>
      </c>
      <c r="P14" s="447"/>
      <c r="Q14" s="458"/>
      <c r="R14" s="458"/>
    </row>
    <row r="15" spans="1:18" ht="12.75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58"/>
      <c r="R15" s="458"/>
    </row>
    <row r="16" spans="1:18" s="3" customFormat="1" ht="13.5" customHeight="1">
      <c r="A16" s="25" t="s">
        <v>80</v>
      </c>
      <c r="B16" s="382" t="str">
        <f>IF('[2]p7'!$A$147&lt;&gt;0,'[2]p7'!$A$147,"")</f>
        <v>Programa Interdepartamental de Tecnologia em Petróleo e Gás - PRH(25)</v>
      </c>
      <c r="C16" s="382"/>
      <c r="D16" s="382"/>
      <c r="E16" s="382"/>
      <c r="F16" s="382"/>
      <c r="G16" s="382"/>
      <c r="H16" s="382"/>
      <c r="I16" s="383"/>
      <c r="J16" s="380" t="s">
        <v>260</v>
      </c>
      <c r="K16" s="381"/>
      <c r="L16" s="111" t="str">
        <f>IF('[2]p7'!$I$147&lt;&gt;0,'[2]p7'!$I$147,"")</f>
        <v>ANP</v>
      </c>
      <c r="M16" s="61" t="s">
        <v>259</v>
      </c>
      <c r="N16" s="465" t="str">
        <f>IF('[2]p7'!$K$147&lt;&gt;0,'[2]p7'!$K$147,"")</f>
        <v>Em andamento</v>
      </c>
      <c r="O16" s="465"/>
      <c r="P16" s="466"/>
      <c r="Q16" s="458"/>
      <c r="R16" s="458"/>
    </row>
    <row r="17" spans="1:18" s="3" customFormat="1" ht="13.5" customHeight="1">
      <c r="A17" s="25" t="s">
        <v>91</v>
      </c>
      <c r="B17" s="450" t="str">
        <f>IF('[2]p7'!$H$149&lt;&gt;0,'[2]p7'!$H$149,"")</f>
        <v>Participante</v>
      </c>
      <c r="C17" s="451"/>
      <c r="D17" s="459" t="s">
        <v>261</v>
      </c>
      <c r="E17" s="460"/>
      <c r="F17" s="461" t="str">
        <f>IF('[2]p7'!$A$149&lt;&gt;0,'[2]p7'!$A$149,"")</f>
        <v>Matemática Aplicada, Dinâmica dos Fluidos</v>
      </c>
      <c r="G17" s="461"/>
      <c r="H17" s="461"/>
      <c r="I17" s="461"/>
      <c r="J17" s="462"/>
      <c r="K17" s="25" t="s">
        <v>78</v>
      </c>
      <c r="L17" s="463">
        <f>IF('[2]p7'!$J$149&lt;&gt;0,'[2]p7'!$J$149,"")</f>
        <v>37288</v>
      </c>
      <c r="M17" s="464"/>
      <c r="N17" s="25" t="s">
        <v>79</v>
      </c>
      <c r="O17" s="463">
        <f>IF('[2]p7'!$K$149&lt;&gt;0,'[2]p7'!$K$149,"")</f>
      </c>
      <c r="P17" s="464"/>
      <c r="Q17" s="458"/>
      <c r="R17" s="458"/>
    </row>
    <row r="18" spans="1:18" ht="12.75">
      <c r="A18" s="380" t="s">
        <v>262</v>
      </c>
      <c r="B18" s="381"/>
      <c r="C18" s="381"/>
      <c r="D18" s="446">
        <f>'[2]p7'!$A$151</f>
        <v>0</v>
      </c>
      <c r="E18" s="447"/>
      <c r="F18" s="380" t="s">
        <v>266</v>
      </c>
      <c r="G18" s="381"/>
      <c r="H18" s="446">
        <f>'[2]p7'!$D$151</f>
        <v>0</v>
      </c>
      <c r="I18" s="447"/>
      <c r="J18" s="380" t="s">
        <v>264</v>
      </c>
      <c r="K18" s="381"/>
      <c r="L18" s="446">
        <f>'[2]p7'!$G$151</f>
        <v>0</v>
      </c>
      <c r="M18" s="447"/>
      <c r="N18" s="112" t="s">
        <v>265</v>
      </c>
      <c r="O18" s="446">
        <f>'[2]p7'!$J$151</f>
        <v>0</v>
      </c>
      <c r="P18" s="447"/>
      <c r="Q18" s="458"/>
      <c r="R18" s="458"/>
    </row>
    <row r="19" spans="1:18" ht="12.75">
      <c r="A19" s="384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458"/>
      <c r="R19" s="458"/>
    </row>
    <row r="20" spans="1:18" s="3" customFormat="1" ht="13.5" customHeight="1">
      <c r="A20" s="25" t="s">
        <v>80</v>
      </c>
      <c r="B20" s="382" t="str">
        <f>IF('[2]p7'!$A$161&lt;&gt;0,'[2]p7'!$A$161,"")</f>
        <v>Instituto do Milênio: Avanço Global e Integrado da Matemática Brasileira / IM-AGIMB</v>
      </c>
      <c r="C20" s="382"/>
      <c r="D20" s="382"/>
      <c r="E20" s="382"/>
      <c r="F20" s="382"/>
      <c r="G20" s="382"/>
      <c r="H20" s="382"/>
      <c r="I20" s="383"/>
      <c r="J20" s="380" t="s">
        <v>260</v>
      </c>
      <c r="K20" s="381"/>
      <c r="L20" s="111" t="str">
        <f>IF('[2]p7'!$I$161&lt;&gt;0,'[2]p7'!$I$161,"")</f>
        <v>CNPq</v>
      </c>
      <c r="M20" s="61" t="s">
        <v>259</v>
      </c>
      <c r="N20" s="465" t="str">
        <f>IF('[2]p7'!$K$161&lt;&gt;0,'[2]p7'!$K$161,"")</f>
        <v>Em andamento</v>
      </c>
      <c r="O20" s="465"/>
      <c r="P20" s="466"/>
      <c r="Q20" s="458"/>
      <c r="R20" s="458"/>
    </row>
    <row r="21" spans="1:18" s="3" customFormat="1" ht="13.5" customHeight="1">
      <c r="A21" s="25" t="s">
        <v>91</v>
      </c>
      <c r="B21" s="450" t="str">
        <f>IF('[2]p7'!$H$163&lt;&gt;0,'[2]p7'!$H$163,"")</f>
        <v>Coordenador</v>
      </c>
      <c r="C21" s="451"/>
      <c r="D21" s="459" t="s">
        <v>261</v>
      </c>
      <c r="E21" s="460"/>
      <c r="F21" s="461" t="str">
        <f>IF('[2]p7'!$A$163&lt;&gt;0,'[2]p7'!$A$163,"")</f>
        <v>Matemática</v>
      </c>
      <c r="G21" s="461"/>
      <c r="H21" s="461"/>
      <c r="I21" s="461"/>
      <c r="J21" s="462"/>
      <c r="K21" s="25" t="s">
        <v>78</v>
      </c>
      <c r="L21" s="463">
        <f>IF('[2]p7'!$J$163&lt;&gt;0,'[2]p7'!$J$163,"")</f>
        <v>37316</v>
      </c>
      <c r="M21" s="464"/>
      <c r="N21" s="25" t="s">
        <v>79</v>
      </c>
      <c r="O21" s="463">
        <f>IF('[2]p7'!$K$163&lt;&gt;0,'[2]p7'!$K$163,"")</f>
        <v>39233</v>
      </c>
      <c r="P21" s="464"/>
      <c r="Q21" s="458"/>
      <c r="R21" s="458"/>
    </row>
    <row r="22" spans="1:18" ht="12.75">
      <c r="A22" s="380" t="s">
        <v>262</v>
      </c>
      <c r="B22" s="381"/>
      <c r="C22" s="381"/>
      <c r="D22" s="446">
        <f>'[2]p7'!$A$165</f>
        <v>10000</v>
      </c>
      <c r="E22" s="447"/>
      <c r="F22" s="380" t="s">
        <v>266</v>
      </c>
      <c r="G22" s="381"/>
      <c r="H22" s="446">
        <f>'[2]p7'!$D$165</f>
        <v>0</v>
      </c>
      <c r="I22" s="447"/>
      <c r="J22" s="380" t="s">
        <v>264</v>
      </c>
      <c r="K22" s="381"/>
      <c r="L22" s="446">
        <f>'[2]p7'!$G$165</f>
        <v>0</v>
      </c>
      <c r="M22" s="447"/>
      <c r="N22" s="112" t="s">
        <v>265</v>
      </c>
      <c r="O22" s="446">
        <f>'[2]p7'!$J$165</f>
        <v>0</v>
      </c>
      <c r="P22" s="447"/>
      <c r="Q22" s="458"/>
      <c r="R22" s="458"/>
    </row>
    <row r="23" spans="1:18" ht="12.75">
      <c r="A23" s="384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458"/>
      <c r="R23" s="458"/>
    </row>
    <row r="24" spans="1:19" s="46" customFormat="1" ht="11.25" customHeight="1">
      <c r="A24" s="380" t="str">
        <f>T('[2]p8'!$C$13:$G$13)</f>
        <v>Bianca Morelli Casalvara Caretta</v>
      </c>
      <c r="B24" s="381"/>
      <c r="C24" s="381"/>
      <c r="D24" s="381"/>
      <c r="E24" s="385"/>
      <c r="F24" s="456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8"/>
      <c r="R24" s="458"/>
      <c r="S24" s="39"/>
    </row>
    <row r="25" spans="1:18" s="3" customFormat="1" ht="13.5" customHeight="1">
      <c r="A25" s="25" t="s">
        <v>80</v>
      </c>
      <c r="B25" s="382" t="str">
        <f>IF('[2]p8'!$A$140&lt;&gt;0,'[2]p8'!$A$140,"")</f>
        <v>Existência de Soluções p/ Mod. De Solidificação envolvendo Funções Campo de Fase</v>
      </c>
      <c r="C25" s="382"/>
      <c r="D25" s="382"/>
      <c r="E25" s="382"/>
      <c r="F25" s="382"/>
      <c r="G25" s="382"/>
      <c r="H25" s="382"/>
      <c r="I25" s="383"/>
      <c r="J25" s="380" t="s">
        <v>260</v>
      </c>
      <c r="K25" s="381"/>
      <c r="L25" s="111">
        <f>IF('[2]p8'!$I$140&lt;&gt;0,'[2]p8'!$I$140,"")</f>
      </c>
      <c r="M25" s="61" t="s">
        <v>259</v>
      </c>
      <c r="N25" s="465" t="str">
        <f>IF('[2]p8'!$K$140&lt;&gt;0,'[2]p8'!$K$140,"")</f>
        <v>Em andamento</v>
      </c>
      <c r="O25" s="465"/>
      <c r="P25" s="466"/>
      <c r="Q25" s="458"/>
      <c r="R25" s="458"/>
    </row>
    <row r="26" spans="1:18" s="3" customFormat="1" ht="13.5" customHeight="1">
      <c r="A26" s="25" t="s">
        <v>91</v>
      </c>
      <c r="B26" s="450" t="str">
        <f>IF('[2]p8'!$H$142&lt;&gt;0,'[2]p8'!$H$142,"")</f>
        <v>Coordenador</v>
      </c>
      <c r="C26" s="451"/>
      <c r="D26" s="459" t="s">
        <v>261</v>
      </c>
      <c r="E26" s="460"/>
      <c r="F26" s="461" t="str">
        <f>IF('[2]p8'!$A$142&lt;&gt;0,'[2]p8'!$A$142,"")</f>
        <v>Equações Diferenciais Parciais</v>
      </c>
      <c r="G26" s="461"/>
      <c r="H26" s="461"/>
      <c r="I26" s="461"/>
      <c r="J26" s="462"/>
      <c r="K26" s="25" t="s">
        <v>78</v>
      </c>
      <c r="L26" s="463">
        <f>IF('[2]p8'!$J$142&lt;&gt;0,'[2]p8'!$J$142,"")</f>
        <v>38384</v>
      </c>
      <c r="M26" s="464"/>
      <c r="N26" s="25" t="s">
        <v>79</v>
      </c>
      <c r="O26" s="463">
        <f>IF('[2]p8'!$K$142&lt;&gt;0,'[2]p8'!$K$142,"")</f>
        <v>39508</v>
      </c>
      <c r="P26" s="464"/>
      <c r="Q26" s="458"/>
      <c r="R26" s="458"/>
    </row>
    <row r="27" spans="1:18" ht="12.75">
      <c r="A27" s="380" t="s">
        <v>262</v>
      </c>
      <c r="B27" s="381"/>
      <c r="C27" s="381"/>
      <c r="D27" s="446">
        <f>'[2]p8'!$A$144</f>
        <v>0</v>
      </c>
      <c r="E27" s="447"/>
      <c r="F27" s="380" t="s">
        <v>263</v>
      </c>
      <c r="G27" s="381"/>
      <c r="H27" s="446">
        <f>'[2]p8'!$D$144</f>
        <v>0</v>
      </c>
      <c r="I27" s="447"/>
      <c r="J27" s="380" t="s">
        <v>264</v>
      </c>
      <c r="K27" s="381"/>
      <c r="L27" s="446">
        <f>'[2]p8'!$G$144</f>
        <v>0</v>
      </c>
      <c r="M27" s="447"/>
      <c r="N27" s="112" t="s">
        <v>265</v>
      </c>
      <c r="O27" s="446">
        <f>'[2]p8'!$J$144</f>
        <v>0</v>
      </c>
      <c r="P27" s="447"/>
      <c r="Q27" s="458"/>
      <c r="R27" s="458"/>
    </row>
    <row r="28" spans="1:18" ht="12.75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458"/>
      <c r="R28" s="458"/>
    </row>
    <row r="29" spans="1:18" s="3" customFormat="1" ht="13.5" customHeight="1">
      <c r="A29" s="25" t="s">
        <v>80</v>
      </c>
      <c r="B29" s="382" t="str">
        <f>IF('[2]p8'!$A$147&lt;&gt;0,'[2]p8'!$A$147,"")</f>
        <v>Exist. Local de Sol. p/ um Mod. De Solidific. envolvendo 3 Funções Campo de Fase</v>
      </c>
      <c r="C29" s="382"/>
      <c r="D29" s="382"/>
      <c r="E29" s="382"/>
      <c r="F29" s="382"/>
      <c r="G29" s="382"/>
      <c r="H29" s="382"/>
      <c r="I29" s="383"/>
      <c r="J29" s="380" t="s">
        <v>260</v>
      </c>
      <c r="K29" s="381"/>
      <c r="L29" s="111">
        <f>IF('[2]p8'!$I$147&lt;&gt;0,'[2]p8'!$I$147,"")</f>
      </c>
      <c r="M29" s="61" t="s">
        <v>259</v>
      </c>
      <c r="N29" s="465" t="str">
        <f>IF('[2]p8'!$K$147&lt;&gt;0,'[2]p8'!$K$147,"")</f>
        <v>Em andamento</v>
      </c>
      <c r="O29" s="465"/>
      <c r="P29" s="466"/>
      <c r="Q29" s="458"/>
      <c r="R29" s="458"/>
    </row>
    <row r="30" spans="1:18" s="3" customFormat="1" ht="13.5" customHeight="1">
      <c r="A30" s="25" t="s">
        <v>91</v>
      </c>
      <c r="B30" s="450" t="str">
        <f>IF('[2]p8'!$H$149&lt;&gt;0,'[2]p8'!$H$149,"")</f>
        <v>Coordenador</v>
      </c>
      <c r="C30" s="451"/>
      <c r="D30" s="459" t="s">
        <v>261</v>
      </c>
      <c r="E30" s="460"/>
      <c r="F30" s="461" t="str">
        <f>IF('[2]p8'!$A$149&lt;&gt;0,'[2]p8'!$A$149,"")</f>
        <v>Equações Diferenciais Parciais</v>
      </c>
      <c r="G30" s="461"/>
      <c r="H30" s="461"/>
      <c r="I30" s="461"/>
      <c r="J30" s="462"/>
      <c r="K30" s="25" t="s">
        <v>78</v>
      </c>
      <c r="L30" s="463">
        <f>IF('[2]p8'!$J$149&lt;&gt;0,'[2]p8'!$J$149,"")</f>
        <v>38808</v>
      </c>
      <c r="M30" s="464"/>
      <c r="N30" s="25" t="s">
        <v>79</v>
      </c>
      <c r="O30" s="463">
        <f>IF('[2]p8'!$K$149&lt;&gt;0,'[2]p8'!$K$149,"")</f>
        <v>39508</v>
      </c>
      <c r="P30" s="464"/>
      <c r="Q30" s="458"/>
      <c r="R30" s="458"/>
    </row>
    <row r="31" spans="1:18" ht="12.75">
      <c r="A31" s="380" t="s">
        <v>262</v>
      </c>
      <c r="B31" s="381"/>
      <c r="C31" s="381"/>
      <c r="D31" s="446">
        <f>'[2]p8'!$A$151</f>
        <v>0</v>
      </c>
      <c r="E31" s="447"/>
      <c r="F31" s="380" t="s">
        <v>266</v>
      </c>
      <c r="G31" s="381"/>
      <c r="H31" s="446">
        <f>'[2]p8'!$D$151</f>
        <v>0</v>
      </c>
      <c r="I31" s="447"/>
      <c r="J31" s="380" t="s">
        <v>264</v>
      </c>
      <c r="K31" s="381"/>
      <c r="L31" s="446">
        <f>'[2]p8'!$G$151</f>
        <v>0</v>
      </c>
      <c r="M31" s="447"/>
      <c r="N31" s="112" t="s">
        <v>265</v>
      </c>
      <c r="O31" s="446">
        <f>'[2]p8'!$J$151</f>
        <v>0</v>
      </c>
      <c r="P31" s="447"/>
      <c r="Q31" s="458"/>
      <c r="R31" s="458"/>
    </row>
    <row r="32" spans="1:18" ht="12.75">
      <c r="A32" s="38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458"/>
      <c r="R32" s="458"/>
    </row>
    <row r="33" spans="1:18" s="3" customFormat="1" ht="13.5" customHeight="1">
      <c r="A33" s="25" t="s">
        <v>80</v>
      </c>
      <c r="B33" s="382" t="str">
        <f>IF('[2]p8'!$A$154&lt;&gt;0,'[2]p8'!$A$154,"")</f>
        <v>Modelo envolvendo 3 Funções Campo de Fase e com Convecção para Solidificação de Ligas</v>
      </c>
      <c r="C33" s="382"/>
      <c r="D33" s="382"/>
      <c r="E33" s="382"/>
      <c r="F33" s="382"/>
      <c r="G33" s="382"/>
      <c r="H33" s="382"/>
      <c r="I33" s="383"/>
      <c r="J33" s="380" t="s">
        <v>260</v>
      </c>
      <c r="K33" s="381"/>
      <c r="L33" s="111">
        <f>IF('[2]p8'!$I$154&lt;&gt;0,'[2]p8'!$I$154,"")</f>
      </c>
      <c r="M33" s="61" t="s">
        <v>259</v>
      </c>
      <c r="N33" s="465" t="str">
        <f>IF('[2]p8'!$K$154&lt;&gt;0,'[2]p8'!$K$154,"")</f>
        <v>Em andamento</v>
      </c>
      <c r="O33" s="465"/>
      <c r="P33" s="466"/>
      <c r="Q33" s="458"/>
      <c r="R33" s="458"/>
    </row>
    <row r="34" spans="1:18" s="3" customFormat="1" ht="13.5" customHeight="1">
      <c r="A34" s="25" t="s">
        <v>91</v>
      </c>
      <c r="B34" s="450" t="str">
        <f>IF('[2]p8'!$H$156&lt;&gt;0,'[2]p8'!$H$156,"")</f>
        <v>Coordenador</v>
      </c>
      <c r="C34" s="451"/>
      <c r="D34" s="459" t="s">
        <v>261</v>
      </c>
      <c r="E34" s="460"/>
      <c r="F34" s="461" t="str">
        <f>IF('[2]p8'!$A$156&lt;&gt;0,'[2]p8'!$A$156,"")</f>
        <v>Equações Diferenciais Parciais</v>
      </c>
      <c r="G34" s="461"/>
      <c r="H34" s="461"/>
      <c r="I34" s="461"/>
      <c r="J34" s="462"/>
      <c r="K34" s="25" t="s">
        <v>78</v>
      </c>
      <c r="L34" s="463">
        <f>IF('[2]p8'!$J$156&lt;&gt;0,'[2]p8'!$J$156,"")</f>
        <v>39052</v>
      </c>
      <c r="M34" s="464"/>
      <c r="N34" s="25" t="s">
        <v>79</v>
      </c>
      <c r="O34" s="463">
        <f>IF('[2]p8'!$K$156&lt;&gt;0,'[2]p8'!$K$156,"")</f>
        <v>39479</v>
      </c>
      <c r="P34" s="464"/>
      <c r="Q34" s="458"/>
      <c r="R34" s="458"/>
    </row>
    <row r="35" spans="1:18" ht="12.75">
      <c r="A35" s="380" t="s">
        <v>262</v>
      </c>
      <c r="B35" s="381"/>
      <c r="C35" s="381"/>
      <c r="D35" s="446">
        <f>'[2]p8'!$A$158</f>
        <v>0</v>
      </c>
      <c r="E35" s="447"/>
      <c r="F35" s="380" t="s">
        <v>266</v>
      </c>
      <c r="G35" s="381"/>
      <c r="H35" s="446">
        <f>'[2]p8'!$D$158</f>
        <v>0</v>
      </c>
      <c r="I35" s="447"/>
      <c r="J35" s="380" t="s">
        <v>264</v>
      </c>
      <c r="K35" s="381"/>
      <c r="L35" s="446">
        <f>'[2]p8'!$G$158</f>
        <v>0</v>
      </c>
      <c r="M35" s="447"/>
      <c r="N35" s="112" t="s">
        <v>265</v>
      </c>
      <c r="O35" s="446">
        <f>'[2]p8'!$J$158</f>
        <v>0</v>
      </c>
      <c r="P35" s="447"/>
      <c r="Q35" s="458"/>
      <c r="R35" s="458"/>
    </row>
    <row r="36" spans="1:18" ht="12.75">
      <c r="A36" s="384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458"/>
      <c r="R36" s="458"/>
    </row>
    <row r="37" spans="1:18" s="3" customFormat="1" ht="13.5" customHeight="1">
      <c r="A37" s="25" t="s">
        <v>80</v>
      </c>
      <c r="B37" s="382" t="str">
        <f>IF('[2]p8'!$A$161&lt;&gt;0,'[2]p8'!$A$161,"")</f>
        <v>Equações Diferenciais  Aplicadas e Álgebra com identidades polinomiais(Proc.CNPq 620025/2006-9)</v>
      </c>
      <c r="C37" s="382"/>
      <c r="D37" s="382"/>
      <c r="E37" s="382"/>
      <c r="F37" s="382"/>
      <c r="G37" s="382"/>
      <c r="H37" s="382"/>
      <c r="I37" s="383"/>
      <c r="J37" s="380" t="s">
        <v>260</v>
      </c>
      <c r="K37" s="381"/>
      <c r="L37" s="111" t="str">
        <f>IF('[2]p8'!$I$161&lt;&gt;0,'[2]p8'!$I$161,"")</f>
        <v>CNPq</v>
      </c>
      <c r="M37" s="61" t="s">
        <v>259</v>
      </c>
      <c r="N37" s="465" t="str">
        <f>IF('[2]p8'!$K$161&lt;&gt;0,'[2]p8'!$K$161,"")</f>
        <v>Em andamento</v>
      </c>
      <c r="O37" s="465"/>
      <c r="P37" s="466"/>
      <c r="Q37" s="458"/>
      <c r="R37" s="458"/>
    </row>
    <row r="38" spans="1:18" s="3" customFormat="1" ht="13.5" customHeight="1">
      <c r="A38" s="25" t="s">
        <v>91</v>
      </c>
      <c r="B38" s="450" t="str">
        <f>IF('[2]p8'!$H$163&lt;&gt;0,'[2]p8'!$H$163,"")</f>
        <v>Participante</v>
      </c>
      <c r="C38" s="451"/>
      <c r="D38" s="459" t="s">
        <v>261</v>
      </c>
      <c r="E38" s="460"/>
      <c r="F38" s="461" t="str">
        <f>IF('[2]p8'!$A$163&lt;&gt;0,'[2]p8'!$A$163,"")</f>
        <v>Matemática</v>
      </c>
      <c r="G38" s="461"/>
      <c r="H38" s="461"/>
      <c r="I38" s="461"/>
      <c r="J38" s="462"/>
      <c r="K38" s="25" t="s">
        <v>78</v>
      </c>
      <c r="L38" s="463">
        <f>IF('[2]p8'!$J$163&lt;&gt;0,'[2]p8'!$J$163,"")</f>
        <v>39144</v>
      </c>
      <c r="M38" s="464"/>
      <c r="N38" s="25" t="s">
        <v>79</v>
      </c>
      <c r="O38" s="463">
        <f>IF('[2]p8'!$K$163&lt;&gt;0,'[2]p8'!$K$163,"")</f>
        <v>39874</v>
      </c>
      <c r="P38" s="464"/>
      <c r="Q38" s="458"/>
      <c r="R38" s="458"/>
    </row>
    <row r="39" spans="1:18" ht="12.75">
      <c r="A39" s="380" t="s">
        <v>262</v>
      </c>
      <c r="B39" s="381"/>
      <c r="C39" s="381"/>
      <c r="D39" s="446">
        <f>'[2]p8'!$A$165</f>
        <v>0</v>
      </c>
      <c r="E39" s="447"/>
      <c r="F39" s="380" t="s">
        <v>266</v>
      </c>
      <c r="G39" s="381"/>
      <c r="H39" s="446">
        <f>'[2]p8'!$D$165</f>
        <v>0</v>
      </c>
      <c r="I39" s="447"/>
      <c r="J39" s="380" t="s">
        <v>264</v>
      </c>
      <c r="K39" s="381"/>
      <c r="L39" s="446">
        <f>'[2]p8'!$G$165</f>
        <v>0</v>
      </c>
      <c r="M39" s="447"/>
      <c r="N39" s="112" t="s">
        <v>265</v>
      </c>
      <c r="O39" s="446">
        <f>'[2]p8'!$J$165</f>
        <v>0</v>
      </c>
      <c r="P39" s="447"/>
      <c r="Q39" s="458"/>
      <c r="R39" s="458"/>
    </row>
    <row r="40" spans="1:18" ht="12.75">
      <c r="A40" s="384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458"/>
      <c r="R40" s="458"/>
    </row>
    <row r="41" spans="1:19" s="46" customFormat="1" ht="11.25" customHeight="1">
      <c r="A41" s="380" t="str">
        <f>T('[2]p9'!$C$13:$G$13)</f>
        <v>Bráulio Maia Junior</v>
      </c>
      <c r="B41" s="381"/>
      <c r="C41" s="381"/>
      <c r="D41" s="381"/>
      <c r="E41" s="385"/>
      <c r="F41" s="456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8"/>
      <c r="R41" s="458"/>
      <c r="S41" s="39"/>
    </row>
    <row r="42" spans="1:18" s="3" customFormat="1" ht="13.5" customHeight="1">
      <c r="A42" s="25" t="s">
        <v>80</v>
      </c>
      <c r="B42" s="382" t="str">
        <f>IF('[2]p9'!$A$140&lt;&gt;0,'[2]p9'!$A$140,"")</f>
        <v>Matroides 3-Conexas</v>
      </c>
      <c r="C42" s="382"/>
      <c r="D42" s="382"/>
      <c r="E42" s="382"/>
      <c r="F42" s="382"/>
      <c r="G42" s="382"/>
      <c r="H42" s="382"/>
      <c r="I42" s="383"/>
      <c r="J42" s="380" t="s">
        <v>260</v>
      </c>
      <c r="K42" s="381"/>
      <c r="L42" s="111">
        <f>IF('[2]p9'!$I$140&lt;&gt;0,'[2]p9'!$I$140,"")</f>
      </c>
      <c r="M42" s="61" t="s">
        <v>259</v>
      </c>
      <c r="N42" s="465" t="str">
        <f>IF('[2]p9'!$K$140&lt;&gt;0,'[2]p9'!$K$140,"")</f>
        <v>Em andamento</v>
      </c>
      <c r="O42" s="465"/>
      <c r="P42" s="466"/>
      <c r="Q42" s="458"/>
      <c r="R42" s="458"/>
    </row>
    <row r="43" spans="1:18" s="3" customFormat="1" ht="13.5" customHeight="1">
      <c r="A43" s="25" t="s">
        <v>91</v>
      </c>
      <c r="B43" s="450" t="str">
        <f>IF('[2]p9'!$H$142&lt;&gt;0,'[2]p9'!$H$142,"")</f>
        <v>Coordenador</v>
      </c>
      <c r="C43" s="451"/>
      <c r="D43" s="459" t="s">
        <v>261</v>
      </c>
      <c r="E43" s="460"/>
      <c r="F43" s="461" t="str">
        <f>IF('[2]p9'!$A$142&lt;&gt;0,'[2]p9'!$A$142,"")</f>
        <v>Matematica Discreta</v>
      </c>
      <c r="G43" s="461"/>
      <c r="H43" s="461"/>
      <c r="I43" s="461"/>
      <c r="J43" s="462"/>
      <c r="K43" s="25" t="s">
        <v>78</v>
      </c>
      <c r="L43" s="463">
        <f>IF('[2]p9'!$J$142&lt;&gt;0,'[2]p9'!$J$142,"")</f>
        <v>38047</v>
      </c>
      <c r="M43" s="464"/>
      <c r="N43" s="25" t="s">
        <v>79</v>
      </c>
      <c r="O43" s="463">
        <f>IF('[2]p9'!$K$142&lt;&gt;0,'[2]p9'!$K$142,"")</f>
      </c>
      <c r="P43" s="464"/>
      <c r="Q43" s="458"/>
      <c r="R43" s="458"/>
    </row>
    <row r="44" spans="1:18" ht="12.75">
      <c r="A44" s="380" t="s">
        <v>262</v>
      </c>
      <c r="B44" s="381"/>
      <c r="C44" s="381"/>
      <c r="D44" s="446">
        <f>'[2]p9'!$A$144</f>
        <v>0</v>
      </c>
      <c r="E44" s="447"/>
      <c r="F44" s="380" t="s">
        <v>263</v>
      </c>
      <c r="G44" s="381"/>
      <c r="H44" s="446">
        <f>'[2]p9'!$D$144</f>
        <v>0</v>
      </c>
      <c r="I44" s="447"/>
      <c r="J44" s="380" t="s">
        <v>264</v>
      </c>
      <c r="K44" s="381"/>
      <c r="L44" s="446">
        <f>'[2]p9'!$G$144</f>
        <v>0</v>
      </c>
      <c r="M44" s="447"/>
      <c r="N44" s="112" t="s">
        <v>265</v>
      </c>
      <c r="O44" s="446">
        <f>'[2]p9'!$J$144</f>
        <v>0</v>
      </c>
      <c r="P44" s="447"/>
      <c r="Q44" s="458"/>
      <c r="R44" s="458"/>
    </row>
    <row r="45" spans="1:18" ht="12.75">
      <c r="A45" s="384"/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458"/>
      <c r="R45" s="458"/>
    </row>
    <row r="46" spans="1:19" s="46" customFormat="1" ht="11.25" customHeight="1">
      <c r="A46" s="380" t="str">
        <f>T('[2]p10'!$C$13:$G$13)</f>
        <v>Claudianor Oliveira Alves</v>
      </c>
      <c r="B46" s="381"/>
      <c r="C46" s="381"/>
      <c r="D46" s="381"/>
      <c r="E46" s="385"/>
      <c r="F46" s="456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8"/>
      <c r="R46" s="458"/>
      <c r="S46" s="39"/>
    </row>
    <row r="47" spans="1:18" s="3" customFormat="1" ht="13.5" customHeight="1">
      <c r="A47" s="25" t="s">
        <v>80</v>
      </c>
      <c r="B47" s="382" t="str">
        <f>IF('[2]p10'!$A$140&lt;&gt;0,'[2]p10'!$A$140,"")</f>
        <v>Equações Dif.  Aplicadas e Álgebra com Identidades Polinomiais (Casadinho, Proc.620025/2006-9)</v>
      </c>
      <c r="C47" s="382"/>
      <c r="D47" s="382"/>
      <c r="E47" s="382"/>
      <c r="F47" s="382"/>
      <c r="G47" s="382"/>
      <c r="H47" s="382"/>
      <c r="I47" s="383"/>
      <c r="J47" s="380" t="s">
        <v>260</v>
      </c>
      <c r="K47" s="381"/>
      <c r="L47" s="111" t="str">
        <f>IF('[2]p10'!$I$140&lt;&gt;0,'[2]p10'!$I$140,"")</f>
        <v>CNPq</v>
      </c>
      <c r="M47" s="61" t="s">
        <v>259</v>
      </c>
      <c r="N47" s="465" t="str">
        <f>IF('[2]p10'!$K$140&lt;&gt;0,'[2]p10'!$K$140,"")</f>
        <v>Em andamento</v>
      </c>
      <c r="O47" s="465"/>
      <c r="P47" s="466"/>
      <c r="Q47" s="458"/>
      <c r="R47" s="458"/>
    </row>
    <row r="48" spans="1:18" s="3" customFormat="1" ht="13.5" customHeight="1">
      <c r="A48" s="25" t="s">
        <v>91</v>
      </c>
      <c r="B48" s="450" t="str">
        <f>IF('[2]p10'!$H$142&lt;&gt;0,'[2]p10'!$H$142,"")</f>
        <v>Coordenador</v>
      </c>
      <c r="C48" s="451"/>
      <c r="D48" s="459" t="s">
        <v>261</v>
      </c>
      <c r="E48" s="460"/>
      <c r="F48" s="461" t="str">
        <f>IF('[2]p10'!$A$142&lt;&gt;0,'[2]p10'!$A$142,"")</f>
        <v>Matemática</v>
      </c>
      <c r="G48" s="461"/>
      <c r="H48" s="461"/>
      <c r="I48" s="461"/>
      <c r="J48" s="462"/>
      <c r="K48" s="25" t="s">
        <v>78</v>
      </c>
      <c r="L48" s="463">
        <f>IF('[2]p10'!$J$142&lt;&gt;0,'[2]p10'!$J$142,"")</f>
        <v>39144</v>
      </c>
      <c r="M48" s="464"/>
      <c r="N48" s="25" t="s">
        <v>79</v>
      </c>
      <c r="O48" s="463">
        <f>IF('[2]p10'!$K$142&lt;&gt;0,'[2]p10'!$K$142,"")</f>
        <v>39874</v>
      </c>
      <c r="P48" s="464"/>
      <c r="Q48" s="458"/>
      <c r="R48" s="458"/>
    </row>
    <row r="49" spans="1:18" ht="12.75">
      <c r="A49" s="380" t="s">
        <v>262</v>
      </c>
      <c r="B49" s="381"/>
      <c r="C49" s="381"/>
      <c r="D49" s="446">
        <f>'[2]p10'!$A$144</f>
        <v>185823.86</v>
      </c>
      <c r="E49" s="447"/>
      <c r="F49" s="380" t="s">
        <v>263</v>
      </c>
      <c r="G49" s="381"/>
      <c r="H49" s="446">
        <f>'[2]p10'!$D$144</f>
        <v>0</v>
      </c>
      <c r="I49" s="447"/>
      <c r="J49" s="380" t="s">
        <v>264</v>
      </c>
      <c r="K49" s="381"/>
      <c r="L49" s="446">
        <f>'[2]p10'!$G$144</f>
        <v>0</v>
      </c>
      <c r="M49" s="447"/>
      <c r="N49" s="112" t="s">
        <v>265</v>
      </c>
      <c r="O49" s="446">
        <f>'[2]p10'!$J$144</f>
        <v>0</v>
      </c>
      <c r="P49" s="447"/>
      <c r="Q49" s="458"/>
      <c r="R49" s="458"/>
    </row>
    <row r="50" spans="1:18" ht="12.75">
      <c r="A50" s="384"/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458"/>
      <c r="R50" s="458"/>
    </row>
    <row r="51" spans="1:18" s="3" customFormat="1" ht="13.5" customHeight="1">
      <c r="A51" s="25" t="s">
        <v>80</v>
      </c>
      <c r="B51" s="382" t="str">
        <f>IF('[2]p10'!$A$147&lt;&gt;0,'[2]p10'!$A$147,"")</f>
        <v>Pesquisa em Equações Diferenciais Elípticas: Soluções Mult-Bump</v>
      </c>
      <c r="C51" s="382"/>
      <c r="D51" s="382"/>
      <c r="E51" s="382"/>
      <c r="F51" s="382"/>
      <c r="G51" s="382"/>
      <c r="H51" s="382"/>
      <c r="I51" s="383"/>
      <c r="J51" s="380" t="s">
        <v>260</v>
      </c>
      <c r="K51" s="381"/>
      <c r="L51" s="111" t="str">
        <f>IF('[2]p10'!$I$147&lt;&gt;0,'[2]p10'!$I$147,"")</f>
        <v>CNPq</v>
      </c>
      <c r="M51" s="61" t="s">
        <v>259</v>
      </c>
      <c r="N51" s="465" t="str">
        <f>IF('[2]p10'!$K$147&lt;&gt;0,'[2]p10'!$K$147,"")</f>
        <v>Em andamento</v>
      </c>
      <c r="O51" s="465"/>
      <c r="P51" s="466"/>
      <c r="Q51" s="458"/>
      <c r="R51" s="458"/>
    </row>
    <row r="52" spans="1:18" s="3" customFormat="1" ht="13.5" customHeight="1">
      <c r="A52" s="25" t="s">
        <v>91</v>
      </c>
      <c r="B52" s="450" t="str">
        <f>IF('[2]p10'!$H$149&lt;&gt;0,'[2]p10'!$H$149,"")</f>
        <v>Coordenador</v>
      </c>
      <c r="C52" s="451"/>
      <c r="D52" s="459" t="s">
        <v>261</v>
      </c>
      <c r="E52" s="460"/>
      <c r="F52" s="461" t="str">
        <f>IF('[2]p10'!$A$149&lt;&gt;0,'[2]p10'!$A$149,"")</f>
        <v>Análise</v>
      </c>
      <c r="G52" s="461"/>
      <c r="H52" s="461"/>
      <c r="I52" s="461"/>
      <c r="J52" s="462"/>
      <c r="K52" s="25" t="s">
        <v>78</v>
      </c>
      <c r="L52" s="463">
        <f>IF('[2]p10'!$J$149&lt;&gt;0,'[2]p10'!$J$149,"")</f>
        <v>38412</v>
      </c>
      <c r="M52" s="464"/>
      <c r="N52" s="25" t="s">
        <v>79</v>
      </c>
      <c r="O52" s="463">
        <f>IF('[2]p10'!$K$149&lt;&gt;0,'[2]p10'!$K$149,"")</f>
      </c>
      <c r="P52" s="464"/>
      <c r="Q52" s="458"/>
      <c r="R52" s="458"/>
    </row>
    <row r="53" spans="1:18" ht="12.75">
      <c r="A53" s="380" t="s">
        <v>262</v>
      </c>
      <c r="B53" s="381"/>
      <c r="C53" s="381"/>
      <c r="D53" s="446">
        <f>'[2]p10'!$A$151</f>
        <v>0</v>
      </c>
      <c r="E53" s="447"/>
      <c r="F53" s="380" t="s">
        <v>266</v>
      </c>
      <c r="G53" s="381"/>
      <c r="H53" s="446">
        <f>'[2]p10'!$D$151</f>
        <v>0</v>
      </c>
      <c r="I53" s="447"/>
      <c r="J53" s="380" t="s">
        <v>264</v>
      </c>
      <c r="K53" s="381"/>
      <c r="L53" s="446">
        <f>'[2]p10'!$G$151</f>
        <v>0</v>
      </c>
      <c r="M53" s="447"/>
      <c r="N53" s="112" t="s">
        <v>265</v>
      </c>
      <c r="O53" s="446">
        <f>'[2]p10'!$J$151</f>
        <v>0</v>
      </c>
      <c r="P53" s="447"/>
      <c r="Q53" s="458"/>
      <c r="R53" s="458"/>
    </row>
    <row r="54" spans="1:18" ht="12.75">
      <c r="A54" s="384"/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458"/>
      <c r="R54" s="458"/>
    </row>
    <row r="55" spans="1:18" s="3" customFormat="1" ht="13.5" customHeight="1">
      <c r="A55" s="25" t="s">
        <v>80</v>
      </c>
      <c r="B55" s="382" t="str">
        <f>IF('[2]p10'!$A$154&lt;&gt;0,'[2]p10'!$A$154,"")</f>
        <v>Projeto Universal CNPq </v>
      </c>
      <c r="C55" s="382"/>
      <c r="D55" s="382"/>
      <c r="E55" s="382"/>
      <c r="F55" s="382"/>
      <c r="G55" s="382"/>
      <c r="H55" s="382"/>
      <c r="I55" s="383"/>
      <c r="J55" s="380" t="s">
        <v>260</v>
      </c>
      <c r="K55" s="381"/>
      <c r="L55" s="111" t="str">
        <f>IF('[2]p10'!$I$154&lt;&gt;0,'[2]p10'!$I$154,"")</f>
        <v>CNPq</v>
      </c>
      <c r="M55" s="61" t="s">
        <v>259</v>
      </c>
      <c r="N55" s="465" t="str">
        <f>IF('[2]p10'!$K$154&lt;&gt;0,'[2]p10'!$K$154,"")</f>
        <v>Em andamento</v>
      </c>
      <c r="O55" s="465"/>
      <c r="P55" s="466"/>
      <c r="Q55" s="458"/>
      <c r="R55" s="458"/>
    </row>
    <row r="56" spans="1:18" s="3" customFormat="1" ht="13.5" customHeight="1">
      <c r="A56" s="25" t="s">
        <v>91</v>
      </c>
      <c r="B56" s="450" t="str">
        <f>IF('[2]p10'!$H$156&lt;&gt;0,'[2]p10'!$H$156,"")</f>
        <v>Participante</v>
      </c>
      <c r="C56" s="451"/>
      <c r="D56" s="459" t="s">
        <v>261</v>
      </c>
      <c r="E56" s="460"/>
      <c r="F56" s="461" t="str">
        <f>IF('[2]p10'!$A$156&lt;&gt;0,'[2]p10'!$A$156,"")</f>
        <v>Análise/EDP</v>
      </c>
      <c r="G56" s="461"/>
      <c r="H56" s="461"/>
      <c r="I56" s="461"/>
      <c r="J56" s="462"/>
      <c r="K56" s="25" t="s">
        <v>78</v>
      </c>
      <c r="L56" s="463">
        <f>IF('[2]p10'!$J$156&lt;&gt;0,'[2]p10'!$J$156,"")</f>
      </c>
      <c r="M56" s="464"/>
      <c r="N56" s="25" t="s">
        <v>79</v>
      </c>
      <c r="O56" s="463">
        <f>IF('[2]p10'!$K$156&lt;&gt;0,'[2]p10'!$K$156,"")</f>
      </c>
      <c r="P56" s="464"/>
      <c r="Q56" s="458"/>
      <c r="R56" s="458"/>
    </row>
    <row r="57" spans="1:18" ht="12.75">
      <c r="A57" s="380" t="s">
        <v>262</v>
      </c>
      <c r="B57" s="381"/>
      <c r="C57" s="381"/>
      <c r="D57" s="446">
        <f>'[2]p10'!$A$158</f>
        <v>0</v>
      </c>
      <c r="E57" s="447"/>
      <c r="F57" s="380" t="s">
        <v>266</v>
      </c>
      <c r="G57" s="381"/>
      <c r="H57" s="446">
        <f>'[2]p10'!$D$158</f>
        <v>0</v>
      </c>
      <c r="I57" s="447"/>
      <c r="J57" s="380" t="s">
        <v>264</v>
      </c>
      <c r="K57" s="381"/>
      <c r="L57" s="446">
        <f>'[2]p10'!$G$158</f>
        <v>0</v>
      </c>
      <c r="M57" s="447"/>
      <c r="N57" s="112" t="s">
        <v>265</v>
      </c>
      <c r="O57" s="446">
        <f>'[2]p10'!$J$158</f>
        <v>0</v>
      </c>
      <c r="P57" s="447"/>
      <c r="Q57" s="458"/>
      <c r="R57" s="458"/>
    </row>
    <row r="58" spans="1:18" ht="12.75">
      <c r="A58" s="384"/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458"/>
      <c r="R58" s="458"/>
    </row>
    <row r="59" spans="1:18" s="3" customFormat="1" ht="13.5" customHeight="1">
      <c r="A59" s="25" t="s">
        <v>80</v>
      </c>
      <c r="B59" s="382" t="str">
        <f>IF('[2]p10'!$A$161&lt;&gt;0,'[2]p10'!$A$161,"")</f>
        <v>Existência, perfil e concentração de soluções para uma classe de problemas elípticos. </v>
      </c>
      <c r="C59" s="382"/>
      <c r="D59" s="382"/>
      <c r="E59" s="382"/>
      <c r="F59" s="382"/>
      <c r="G59" s="382"/>
      <c r="H59" s="382"/>
      <c r="I59" s="383"/>
      <c r="J59" s="380" t="s">
        <v>260</v>
      </c>
      <c r="K59" s="381"/>
      <c r="L59" s="111" t="str">
        <f>IF('[2]p10'!$I$161&lt;&gt;0,'[2]p10'!$I$161,"")</f>
        <v>CNPq</v>
      </c>
      <c r="M59" s="61" t="s">
        <v>259</v>
      </c>
      <c r="N59" s="465" t="str">
        <f>IF('[2]p10'!$K$161&lt;&gt;0,'[2]p10'!$K$161,"")</f>
        <v>Em andamento</v>
      </c>
      <c r="O59" s="465"/>
      <c r="P59" s="466"/>
      <c r="Q59" s="458"/>
      <c r="R59" s="458"/>
    </row>
    <row r="60" spans="1:18" s="3" customFormat="1" ht="13.5" customHeight="1">
      <c r="A60" s="25" t="s">
        <v>91</v>
      </c>
      <c r="B60" s="450" t="str">
        <f>IF('[2]p10'!$H$163&lt;&gt;0,'[2]p10'!$H$163,"")</f>
        <v>Coordenador</v>
      </c>
      <c r="C60" s="451"/>
      <c r="D60" s="459" t="s">
        <v>261</v>
      </c>
      <c r="E60" s="460"/>
      <c r="F60" s="461" t="str">
        <f>IF('[2]p10'!$A$163&lt;&gt;0,'[2]p10'!$A$163,"")</f>
        <v>Análise/EDP</v>
      </c>
      <c r="G60" s="461"/>
      <c r="H60" s="461"/>
      <c r="I60" s="461"/>
      <c r="J60" s="462"/>
      <c r="K60" s="25" t="s">
        <v>78</v>
      </c>
      <c r="L60" s="463">
        <f>IF('[2]p10'!$J$163&lt;&gt;0,'[2]p10'!$J$163,"")</f>
        <v>39142</v>
      </c>
      <c r="M60" s="464"/>
      <c r="N60" s="25" t="s">
        <v>79</v>
      </c>
      <c r="O60" s="463">
        <f>IF('[2]p10'!$K$163&lt;&gt;0,'[2]p10'!$K$163,"")</f>
        <v>39845</v>
      </c>
      <c r="P60" s="464"/>
      <c r="Q60" s="458"/>
      <c r="R60" s="458"/>
    </row>
    <row r="61" spans="1:18" ht="12.75">
      <c r="A61" s="380" t="s">
        <v>262</v>
      </c>
      <c r="B61" s="381"/>
      <c r="C61" s="381"/>
      <c r="D61" s="446">
        <f>'[2]p10'!$A$165</f>
        <v>0</v>
      </c>
      <c r="E61" s="447"/>
      <c r="F61" s="380" t="s">
        <v>266</v>
      </c>
      <c r="G61" s="381"/>
      <c r="H61" s="446">
        <f>'[2]p10'!$D$165</f>
        <v>0</v>
      </c>
      <c r="I61" s="447"/>
      <c r="J61" s="380" t="s">
        <v>264</v>
      </c>
      <c r="K61" s="381"/>
      <c r="L61" s="446">
        <f>'[2]p10'!$G$165</f>
        <v>0</v>
      </c>
      <c r="M61" s="447"/>
      <c r="N61" s="112" t="s">
        <v>265</v>
      </c>
      <c r="O61" s="446">
        <f>'[2]p10'!$J$165</f>
        <v>0</v>
      </c>
      <c r="P61" s="447"/>
      <c r="Q61" s="458"/>
      <c r="R61" s="458"/>
    </row>
    <row r="62" spans="1:18" ht="12.75">
      <c r="A62" s="384"/>
      <c r="B62" s="384"/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458"/>
      <c r="R62" s="458"/>
    </row>
    <row r="63" spans="1:19" s="46" customFormat="1" ht="11.25" customHeight="1">
      <c r="A63" s="380" t="str">
        <f>T('[2]p11'!$C$13:$G$13)</f>
        <v>Daniel Cordeiro de Morais Filho</v>
      </c>
      <c r="B63" s="381"/>
      <c r="C63" s="381"/>
      <c r="D63" s="381"/>
      <c r="E63" s="385"/>
      <c r="F63" s="456"/>
      <c r="G63" s="457"/>
      <c r="H63" s="457"/>
      <c r="I63" s="457"/>
      <c r="J63" s="457"/>
      <c r="K63" s="457"/>
      <c r="L63" s="457"/>
      <c r="M63" s="457"/>
      <c r="N63" s="457"/>
      <c r="O63" s="457"/>
      <c r="P63" s="457"/>
      <c r="Q63" s="458"/>
      <c r="R63" s="458"/>
      <c r="S63" s="39"/>
    </row>
    <row r="64" spans="1:18" s="3" customFormat="1" ht="13.5" customHeight="1">
      <c r="A64" s="25" t="s">
        <v>80</v>
      </c>
      <c r="B64" s="382" t="str">
        <f>IF('[2]p11'!$A$147&lt;&gt;0,'[2]p11'!$A$147,"")</f>
        <v>Projeto Universal CNPq </v>
      </c>
      <c r="C64" s="382"/>
      <c r="D64" s="382"/>
      <c r="E64" s="382"/>
      <c r="F64" s="382"/>
      <c r="G64" s="382"/>
      <c r="H64" s="382"/>
      <c r="I64" s="383"/>
      <c r="J64" s="380" t="s">
        <v>260</v>
      </c>
      <c r="K64" s="381"/>
      <c r="L64" s="111" t="str">
        <f>IF('[2]p11'!$I$147&lt;&gt;0,'[2]p11'!$I$147,"")</f>
        <v>CNPq</v>
      </c>
      <c r="M64" s="61" t="s">
        <v>259</v>
      </c>
      <c r="N64" s="465" t="str">
        <f>IF('[2]p11'!$K$147&lt;&gt;0,'[2]p11'!$K$147,"")</f>
        <v>Em andamento</v>
      </c>
      <c r="O64" s="465"/>
      <c r="P64" s="466"/>
      <c r="Q64" s="458"/>
      <c r="R64" s="458"/>
    </row>
    <row r="65" spans="1:18" s="3" customFormat="1" ht="13.5" customHeight="1">
      <c r="A65" s="25" t="s">
        <v>91</v>
      </c>
      <c r="B65" s="450" t="str">
        <f>IF('[2]p11'!$H$149&lt;&gt;0,'[2]p11'!$H$149,"")</f>
        <v>Coordenador</v>
      </c>
      <c r="C65" s="451"/>
      <c r="D65" s="459" t="s">
        <v>261</v>
      </c>
      <c r="E65" s="460"/>
      <c r="F65" s="461" t="str">
        <f>IF('[2]p11'!$A$149&lt;&gt;0,'[2]p11'!$A$149,"")</f>
        <v>Análise/EDP</v>
      </c>
      <c r="G65" s="461"/>
      <c r="H65" s="461"/>
      <c r="I65" s="461"/>
      <c r="J65" s="462"/>
      <c r="K65" s="25" t="s">
        <v>78</v>
      </c>
      <c r="L65" s="463">
        <f>IF('[2]p11'!$J$149&lt;&gt;0,'[2]p11'!$J$149,"")</f>
        <v>39114</v>
      </c>
      <c r="M65" s="464"/>
      <c r="N65" s="25" t="s">
        <v>79</v>
      </c>
      <c r="O65" s="463">
        <f>IF('[2]p11'!$K$149&lt;&gt;0,'[2]p11'!$K$149,"")</f>
        <v>39844</v>
      </c>
      <c r="P65" s="464"/>
      <c r="Q65" s="458"/>
      <c r="R65" s="458"/>
    </row>
    <row r="66" spans="1:18" ht="12.75">
      <c r="A66" s="380" t="s">
        <v>262</v>
      </c>
      <c r="B66" s="381"/>
      <c r="C66" s="381"/>
      <c r="D66" s="446">
        <f>'[2]p11'!$A$151</f>
        <v>0</v>
      </c>
      <c r="E66" s="447"/>
      <c r="F66" s="380" t="s">
        <v>266</v>
      </c>
      <c r="G66" s="381"/>
      <c r="H66" s="446">
        <f>'[2]p11'!$D$151</f>
        <v>0</v>
      </c>
      <c r="I66" s="447"/>
      <c r="J66" s="380" t="s">
        <v>264</v>
      </c>
      <c r="K66" s="381"/>
      <c r="L66" s="446">
        <f>'[2]p11'!$G$151</f>
        <v>0</v>
      </c>
      <c r="M66" s="447"/>
      <c r="N66" s="112" t="s">
        <v>265</v>
      </c>
      <c r="O66" s="446">
        <f>'[2]p11'!$J$151</f>
        <v>0</v>
      </c>
      <c r="P66" s="447"/>
      <c r="Q66" s="458"/>
      <c r="R66" s="458"/>
    </row>
    <row r="67" spans="1:18" ht="12.75">
      <c r="A67" s="384"/>
      <c r="B67" s="384"/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458"/>
      <c r="R67" s="458"/>
    </row>
    <row r="68" spans="1:18" s="3" customFormat="1" ht="13.5" customHeight="1">
      <c r="A68" s="25" t="s">
        <v>80</v>
      </c>
      <c r="B68" s="382" t="str">
        <f>IF('[2]p11'!$A$154&lt;&gt;0,'[2]p11'!$A$154,"")</f>
        <v>Problemas do tipo Ambrosetti-Prodi</v>
      </c>
      <c r="C68" s="382"/>
      <c r="D68" s="382"/>
      <c r="E68" s="382"/>
      <c r="F68" s="382"/>
      <c r="G68" s="382"/>
      <c r="H68" s="382"/>
      <c r="I68" s="383"/>
      <c r="J68" s="380" t="s">
        <v>260</v>
      </c>
      <c r="K68" s="381"/>
      <c r="L68" s="111">
        <f>IF('[2]p11'!$I$154&lt;&gt;0,'[2]p11'!$I$154,"")</f>
      </c>
      <c r="M68" s="61" t="s">
        <v>259</v>
      </c>
      <c r="N68" s="465" t="str">
        <f>IF('[2]p11'!$K$154&lt;&gt;0,'[2]p11'!$K$154,"")</f>
        <v>Em andamento</v>
      </c>
      <c r="O68" s="465"/>
      <c r="P68" s="466"/>
      <c r="Q68" s="458"/>
      <c r="R68" s="458"/>
    </row>
    <row r="69" spans="1:18" s="3" customFormat="1" ht="13.5" customHeight="1">
      <c r="A69" s="25" t="s">
        <v>91</v>
      </c>
      <c r="B69" s="450" t="str">
        <f>IF('[2]p11'!$H$156&lt;&gt;0,'[2]p11'!$H$156,"")</f>
        <v>Coordenador</v>
      </c>
      <c r="C69" s="451"/>
      <c r="D69" s="459" t="s">
        <v>261</v>
      </c>
      <c r="E69" s="460"/>
      <c r="F69" s="461" t="str">
        <f>IF('[2]p11'!$A$156&lt;&gt;0,'[2]p11'!$A$156,"")</f>
        <v>Análise/Equações Diferenciais Parciais</v>
      </c>
      <c r="G69" s="461"/>
      <c r="H69" s="461"/>
      <c r="I69" s="461"/>
      <c r="J69" s="462"/>
      <c r="K69" s="25" t="s">
        <v>78</v>
      </c>
      <c r="L69" s="463">
        <f>IF('[2]p11'!$J$156&lt;&gt;0,'[2]p11'!$J$156,"")</f>
        <v>38777</v>
      </c>
      <c r="M69" s="464"/>
      <c r="N69" s="25" t="s">
        <v>79</v>
      </c>
      <c r="O69" s="463">
        <f>IF('[2]p11'!$K$156&lt;&gt;0,'[2]p11'!$K$156,"")</f>
        <v>39508</v>
      </c>
      <c r="P69" s="464"/>
      <c r="Q69" s="458"/>
      <c r="R69" s="458"/>
    </row>
    <row r="70" spans="1:18" ht="12.75">
      <c r="A70" s="380" t="s">
        <v>262</v>
      </c>
      <c r="B70" s="381"/>
      <c r="C70" s="381"/>
      <c r="D70" s="446">
        <f>'[2]p11'!$A$158</f>
        <v>0</v>
      </c>
      <c r="E70" s="447"/>
      <c r="F70" s="380" t="s">
        <v>266</v>
      </c>
      <c r="G70" s="381"/>
      <c r="H70" s="446">
        <f>'[2]p11'!$D$158</f>
        <v>0</v>
      </c>
      <c r="I70" s="447"/>
      <c r="J70" s="380" t="s">
        <v>264</v>
      </c>
      <c r="K70" s="381"/>
      <c r="L70" s="446">
        <f>'[2]p11'!$G$158</f>
        <v>0</v>
      </c>
      <c r="M70" s="447"/>
      <c r="N70" s="112" t="s">
        <v>265</v>
      </c>
      <c r="O70" s="446">
        <f>'[2]p11'!$J$158</f>
        <v>0</v>
      </c>
      <c r="P70" s="447"/>
      <c r="Q70" s="458"/>
      <c r="R70" s="458"/>
    </row>
    <row r="71" spans="1:18" ht="12.75">
      <c r="A71" s="384"/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458"/>
      <c r="R71" s="458"/>
    </row>
    <row r="72" spans="1:18" s="3" customFormat="1" ht="13.5" customHeight="1">
      <c r="A72" s="25" t="s">
        <v>80</v>
      </c>
      <c r="B72" s="382" t="str">
        <f>IF('[2]p11'!$A$161&lt;&gt;0,'[2]p11'!$A$161,"")</f>
        <v>Equações Dif.  Aplicadas e Álgebra com Identidades Polinomiais (Casadinho, Proc.620025/2006-9)</v>
      </c>
      <c r="C72" s="382"/>
      <c r="D72" s="382"/>
      <c r="E72" s="382"/>
      <c r="F72" s="382"/>
      <c r="G72" s="382"/>
      <c r="H72" s="382"/>
      <c r="I72" s="383"/>
      <c r="J72" s="380" t="s">
        <v>260</v>
      </c>
      <c r="K72" s="381"/>
      <c r="L72" s="111" t="str">
        <f>IF('[2]p11'!$I$161&lt;&gt;0,'[2]p11'!$I$161,"")</f>
        <v>CNPq</v>
      </c>
      <c r="M72" s="61" t="s">
        <v>259</v>
      </c>
      <c r="N72" s="465" t="str">
        <f>IF('[2]p11'!$K$161&lt;&gt;0,'[2]p11'!$K$161,"")</f>
        <v>Em andamento</v>
      </c>
      <c r="O72" s="465"/>
      <c r="P72" s="466"/>
      <c r="Q72" s="458"/>
      <c r="R72" s="458"/>
    </row>
    <row r="73" spans="1:18" s="3" customFormat="1" ht="13.5" customHeight="1">
      <c r="A73" s="25" t="s">
        <v>91</v>
      </c>
      <c r="B73" s="450" t="str">
        <f>IF('[2]p11'!$H$163&lt;&gt;0,'[2]p11'!$H$163,"")</f>
        <v>Participante</v>
      </c>
      <c r="C73" s="451"/>
      <c r="D73" s="459" t="s">
        <v>261</v>
      </c>
      <c r="E73" s="460"/>
      <c r="F73" s="461" t="str">
        <f>IF('[2]p11'!$A$163&lt;&gt;0,'[2]p11'!$A$163,"")</f>
        <v>Análise/Equações Diferenciais Parciais</v>
      </c>
      <c r="G73" s="461"/>
      <c r="H73" s="461"/>
      <c r="I73" s="461"/>
      <c r="J73" s="462"/>
      <c r="K73" s="25" t="s">
        <v>78</v>
      </c>
      <c r="L73" s="463">
        <f>IF('[2]p11'!$J$163&lt;&gt;0,'[2]p11'!$J$163,"")</f>
        <v>39144</v>
      </c>
      <c r="M73" s="464"/>
      <c r="N73" s="25" t="s">
        <v>79</v>
      </c>
      <c r="O73" s="463">
        <f>IF('[2]p11'!$K$163&lt;&gt;0,'[2]p11'!$K$163,"")</f>
        <v>39874</v>
      </c>
      <c r="P73" s="464"/>
      <c r="Q73" s="458"/>
      <c r="R73" s="458"/>
    </row>
    <row r="74" spans="1:18" ht="12.75">
      <c r="A74" s="380" t="s">
        <v>262</v>
      </c>
      <c r="B74" s="381"/>
      <c r="C74" s="381"/>
      <c r="D74" s="446">
        <f>'[2]p11'!$A$165</f>
        <v>0</v>
      </c>
      <c r="E74" s="447"/>
      <c r="F74" s="380" t="s">
        <v>266</v>
      </c>
      <c r="G74" s="381"/>
      <c r="H74" s="446">
        <f>'[2]p11'!$D$165</f>
        <v>0</v>
      </c>
      <c r="I74" s="447"/>
      <c r="J74" s="380" t="s">
        <v>264</v>
      </c>
      <c r="K74" s="381"/>
      <c r="L74" s="446">
        <f>'[2]p11'!$G$165</f>
        <v>0</v>
      </c>
      <c r="M74" s="447"/>
      <c r="N74" s="112" t="s">
        <v>265</v>
      </c>
      <c r="O74" s="446">
        <f>'[2]p11'!$J$165</f>
        <v>0</v>
      </c>
      <c r="P74" s="447"/>
      <c r="Q74" s="458"/>
      <c r="R74" s="458"/>
    </row>
    <row r="75" spans="1:18" ht="12.75">
      <c r="A75" s="384"/>
      <c r="B75" s="38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458"/>
      <c r="R75" s="458"/>
    </row>
    <row r="76" spans="1:19" s="46" customFormat="1" ht="14.25" customHeight="1">
      <c r="A76" s="380" t="str">
        <f>T('[2]p13'!$C$13:$G$13)</f>
        <v>Francisco Antônio Morais de Souza</v>
      </c>
      <c r="B76" s="381"/>
      <c r="C76" s="381"/>
      <c r="D76" s="381"/>
      <c r="E76" s="385"/>
      <c r="F76" s="456"/>
      <c r="G76" s="457"/>
      <c r="H76" s="457"/>
      <c r="I76" s="457"/>
      <c r="J76" s="457"/>
      <c r="K76" s="457"/>
      <c r="L76" s="457"/>
      <c r="M76" s="457"/>
      <c r="N76" s="457"/>
      <c r="O76" s="457"/>
      <c r="P76" s="457"/>
      <c r="Q76" s="458"/>
      <c r="R76" s="458"/>
      <c r="S76" s="39"/>
    </row>
    <row r="77" spans="1:18" s="3" customFormat="1" ht="14.25" customHeight="1">
      <c r="A77" s="25" t="s">
        <v>80</v>
      </c>
      <c r="B77" s="382" t="str">
        <f>IF('[2]p13'!$A$140&lt;&gt;0,'[2]p13'!$A$140,"")</f>
        <v>Diagnóstico em Modelos de Regressão</v>
      </c>
      <c r="C77" s="382"/>
      <c r="D77" s="382"/>
      <c r="E77" s="382"/>
      <c r="F77" s="382"/>
      <c r="G77" s="382"/>
      <c r="H77" s="382"/>
      <c r="I77" s="383"/>
      <c r="J77" s="380" t="s">
        <v>260</v>
      </c>
      <c r="K77" s="381"/>
      <c r="L77" s="111" t="str">
        <f>IF('[2]p13'!$I$140&lt;&gt;0,'[2]p13'!$I$140,"")</f>
        <v>Não há</v>
      </c>
      <c r="M77" s="61" t="s">
        <v>259</v>
      </c>
      <c r="N77" s="465" t="str">
        <f>IF('[2]p13'!$K$140&lt;&gt;0,'[2]p13'!$K$140,"")</f>
        <v>Em andamento</v>
      </c>
      <c r="O77" s="465"/>
      <c r="P77" s="466"/>
      <c r="Q77" s="458"/>
      <c r="R77" s="458"/>
    </row>
    <row r="78" spans="1:18" s="3" customFormat="1" ht="14.25" customHeight="1">
      <c r="A78" s="25" t="s">
        <v>91</v>
      </c>
      <c r="B78" s="450" t="str">
        <f>IF('[2]p13'!$H$142&lt;&gt;0,'[2]p13'!$H$142,"")</f>
        <v>Coordenador</v>
      </c>
      <c r="C78" s="451"/>
      <c r="D78" s="459" t="s">
        <v>261</v>
      </c>
      <c r="E78" s="460"/>
      <c r="F78" s="461" t="str">
        <f>IF('[2]p13'!$A$142&lt;&gt;0,'[2]p13'!$A$142,"")</f>
        <v>Métodos Estatísticos</v>
      </c>
      <c r="G78" s="461"/>
      <c r="H78" s="461"/>
      <c r="I78" s="461"/>
      <c r="J78" s="462"/>
      <c r="K78" s="25" t="s">
        <v>78</v>
      </c>
      <c r="L78" s="463">
        <f>IF('[2]p13'!$J$142&lt;&gt;0,'[2]p13'!$J$142,"")</f>
        <v>36163</v>
      </c>
      <c r="M78" s="464"/>
      <c r="N78" s="25" t="s">
        <v>79</v>
      </c>
      <c r="O78" s="463">
        <f>IF('[2]p13'!$K$142&lt;&gt;0,'[2]p13'!$K$142,"")</f>
      </c>
      <c r="P78" s="464"/>
      <c r="Q78" s="458"/>
      <c r="R78" s="458"/>
    </row>
    <row r="79" spans="1:18" ht="14.25" customHeight="1">
      <c r="A79" s="380" t="s">
        <v>262</v>
      </c>
      <c r="B79" s="381"/>
      <c r="C79" s="381"/>
      <c r="D79" s="446">
        <f>'[2]p13'!$A$144</f>
        <v>0</v>
      </c>
      <c r="E79" s="447"/>
      <c r="F79" s="380" t="s">
        <v>263</v>
      </c>
      <c r="G79" s="381"/>
      <c r="H79" s="446">
        <f>'[2]p13'!$D$144</f>
        <v>0</v>
      </c>
      <c r="I79" s="447"/>
      <c r="J79" s="380" t="s">
        <v>264</v>
      </c>
      <c r="K79" s="381"/>
      <c r="L79" s="446">
        <f>'[2]p13'!$G$144</f>
        <v>0</v>
      </c>
      <c r="M79" s="447"/>
      <c r="N79" s="112" t="s">
        <v>265</v>
      </c>
      <c r="O79" s="446">
        <f>'[2]p13'!$J$144</f>
        <v>0</v>
      </c>
      <c r="P79" s="447"/>
      <c r="Q79" s="458"/>
      <c r="R79" s="458"/>
    </row>
    <row r="80" spans="1:18" ht="14.25" customHeight="1">
      <c r="A80" s="384"/>
      <c r="B80" s="384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458"/>
      <c r="R80" s="458"/>
    </row>
    <row r="81" spans="1:18" s="3" customFormat="1" ht="14.25" customHeight="1">
      <c r="A81" s="25" t="s">
        <v>80</v>
      </c>
      <c r="B81" s="382" t="str">
        <f>IF('[2]p13'!$A$147&lt;&gt;0,'[2]p13'!$A$147,"")</f>
        <v>Programa Interdepartamental de Tecnologia em Petróleo e Gás - PRH-25/ANP</v>
      </c>
      <c r="C81" s="382"/>
      <c r="D81" s="382"/>
      <c r="E81" s="382"/>
      <c r="F81" s="382"/>
      <c r="G81" s="382"/>
      <c r="H81" s="382"/>
      <c r="I81" s="383"/>
      <c r="J81" s="380" t="s">
        <v>260</v>
      </c>
      <c r="K81" s="381"/>
      <c r="L81" s="111" t="str">
        <f>IF('[2]p13'!$I$147&lt;&gt;0,'[2]p13'!$I$147,"")</f>
        <v>ANP</v>
      </c>
      <c r="M81" s="61" t="s">
        <v>259</v>
      </c>
      <c r="N81" s="465" t="str">
        <f>IF('[2]p13'!$K$147&lt;&gt;0,'[2]p13'!$K$147,"")</f>
        <v>Em andamento</v>
      </c>
      <c r="O81" s="465"/>
      <c r="P81" s="466"/>
      <c r="Q81" s="458"/>
      <c r="R81" s="458"/>
    </row>
    <row r="82" spans="1:18" s="3" customFormat="1" ht="14.25" customHeight="1">
      <c r="A82" s="25" t="s">
        <v>91</v>
      </c>
      <c r="B82" s="450" t="str">
        <f>IF('[2]p13'!$H$149&lt;&gt;0,'[2]p13'!$H$149,"")</f>
        <v>Coordenador</v>
      </c>
      <c r="C82" s="451"/>
      <c r="D82" s="459" t="s">
        <v>261</v>
      </c>
      <c r="E82" s="460"/>
      <c r="F82" s="461" t="str">
        <f>IF('[2]p13'!$A$149&lt;&gt;0,'[2]p13'!$A$149,"")</f>
        <v>Tecnologia em Petróleo&amp;Gás</v>
      </c>
      <c r="G82" s="461"/>
      <c r="H82" s="461"/>
      <c r="I82" s="461"/>
      <c r="J82" s="462"/>
      <c r="K82" s="25" t="s">
        <v>78</v>
      </c>
      <c r="L82" s="463">
        <f>IF('[2]p13'!$J$149&lt;&gt;0,'[2]p13'!$J$149,"")</f>
        <v>36528</v>
      </c>
      <c r="M82" s="464"/>
      <c r="N82" s="25" t="s">
        <v>79</v>
      </c>
      <c r="O82" s="463">
        <f>IF('[2]p13'!$K$149&lt;&gt;0,'[2]p13'!$K$149,"")</f>
      </c>
      <c r="P82" s="464"/>
      <c r="Q82" s="458"/>
      <c r="R82" s="458"/>
    </row>
    <row r="83" spans="1:18" ht="14.25" customHeight="1">
      <c r="A83" s="380" t="s">
        <v>262</v>
      </c>
      <c r="B83" s="381"/>
      <c r="C83" s="381"/>
      <c r="D83" s="446">
        <f>'[2]p13'!$A$151</f>
        <v>0</v>
      </c>
      <c r="E83" s="447"/>
      <c r="F83" s="380" t="s">
        <v>266</v>
      </c>
      <c r="G83" s="381"/>
      <c r="H83" s="446">
        <f>'[2]p13'!$D$151</f>
        <v>0</v>
      </c>
      <c r="I83" s="447"/>
      <c r="J83" s="380" t="s">
        <v>264</v>
      </c>
      <c r="K83" s="381"/>
      <c r="L83" s="446">
        <f>'[2]p13'!$G$151</f>
        <v>0</v>
      </c>
      <c r="M83" s="447"/>
      <c r="N83" s="112" t="s">
        <v>265</v>
      </c>
      <c r="O83" s="446">
        <f>'[2]p13'!$J$151</f>
        <v>0</v>
      </c>
      <c r="P83" s="447"/>
      <c r="Q83" s="458"/>
      <c r="R83" s="458"/>
    </row>
    <row r="84" spans="1:18" ht="12.75">
      <c r="A84" s="384"/>
      <c r="B84" s="384"/>
      <c r="C84" s="384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458"/>
      <c r="R84" s="458"/>
    </row>
    <row r="85" spans="1:19" s="46" customFormat="1" ht="11.25" customHeight="1">
      <c r="A85" s="380" t="str">
        <f>T('[2]p15'!$C$13:$G$13)</f>
        <v>Henrique Fernandes de Lima</v>
      </c>
      <c r="B85" s="381"/>
      <c r="C85" s="381"/>
      <c r="D85" s="381"/>
      <c r="E85" s="385"/>
      <c r="F85" s="456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8"/>
      <c r="R85" s="458"/>
      <c r="S85" s="39"/>
    </row>
    <row r="86" spans="1:18" s="3" customFormat="1" ht="13.5" customHeight="1">
      <c r="A86" s="25" t="s">
        <v>80</v>
      </c>
      <c r="B86" s="382" t="str">
        <f>IF('[2]p15'!$A$140&lt;&gt;0,'[2]p15'!$A$140,"")</f>
        <v>Classificaçao de Hipersuperficies em Variedades Riemannianas</v>
      </c>
      <c r="C86" s="382"/>
      <c r="D86" s="382"/>
      <c r="E86" s="382"/>
      <c r="F86" s="382"/>
      <c r="G86" s="382"/>
      <c r="H86" s="382"/>
      <c r="I86" s="383"/>
      <c r="J86" s="380" t="s">
        <v>260</v>
      </c>
      <c r="K86" s="381"/>
      <c r="L86" s="111">
        <f>IF('[2]p15'!$I$140&lt;&gt;0,'[2]p15'!$I$140,"")</f>
      </c>
      <c r="M86" s="61" t="s">
        <v>259</v>
      </c>
      <c r="N86" s="465" t="str">
        <f>IF('[2]p15'!$K$140&lt;&gt;0,'[2]p15'!$K$140,"")</f>
        <v>Em andamento</v>
      </c>
      <c r="O86" s="465"/>
      <c r="P86" s="466"/>
      <c r="Q86" s="458"/>
      <c r="R86" s="458"/>
    </row>
    <row r="87" spans="1:18" s="3" customFormat="1" ht="13.5" customHeight="1">
      <c r="A87" s="25" t="s">
        <v>91</v>
      </c>
      <c r="B87" s="450" t="str">
        <f>IF('[2]p15'!$H$142&lt;&gt;0,'[2]p15'!$H$142,"")</f>
        <v>Participante</v>
      </c>
      <c r="C87" s="451"/>
      <c r="D87" s="459" t="s">
        <v>261</v>
      </c>
      <c r="E87" s="460"/>
      <c r="F87" s="461" t="str">
        <f>IF('[2]p15'!$A$142&lt;&gt;0,'[2]p15'!$A$142,"")</f>
        <v>Geometria Diferencial</v>
      </c>
      <c r="G87" s="461"/>
      <c r="H87" s="461"/>
      <c r="I87" s="461"/>
      <c r="J87" s="462"/>
      <c r="K87" s="25" t="s">
        <v>78</v>
      </c>
      <c r="L87" s="463">
        <f>IF('[2]p15'!$J$142&lt;&gt;0,'[2]p15'!$J$142,"")</f>
        <v>39167</v>
      </c>
      <c r="M87" s="464"/>
      <c r="N87" s="25" t="s">
        <v>79</v>
      </c>
      <c r="O87" s="463">
        <f>IF('[2]p15'!$K$142&lt;&gt;0,'[2]p15'!$K$142,"")</f>
      </c>
      <c r="P87" s="464"/>
      <c r="Q87" s="458"/>
      <c r="R87" s="458"/>
    </row>
    <row r="88" spans="1:18" ht="12.75">
      <c r="A88" s="380" t="s">
        <v>262</v>
      </c>
      <c r="B88" s="381"/>
      <c r="C88" s="381"/>
      <c r="D88" s="446">
        <f>'[2]p15'!$A$144</f>
        <v>0</v>
      </c>
      <c r="E88" s="447"/>
      <c r="F88" s="380" t="s">
        <v>263</v>
      </c>
      <c r="G88" s="381"/>
      <c r="H88" s="446">
        <f>'[2]p15'!$D$144</f>
        <v>0</v>
      </c>
      <c r="I88" s="447"/>
      <c r="J88" s="380" t="s">
        <v>264</v>
      </c>
      <c r="K88" s="381"/>
      <c r="L88" s="446">
        <f>'[2]p15'!$G$144</f>
        <v>0</v>
      </c>
      <c r="M88" s="447"/>
      <c r="N88" s="112" t="s">
        <v>265</v>
      </c>
      <c r="O88" s="446">
        <f>'[2]p15'!$J$144</f>
        <v>0</v>
      </c>
      <c r="P88" s="447"/>
      <c r="Q88" s="458"/>
      <c r="R88" s="458"/>
    </row>
    <row r="89" spans="1:18" ht="12.75">
      <c r="A89" s="384"/>
      <c r="B89" s="384"/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458"/>
      <c r="R89" s="458"/>
    </row>
    <row r="90" spans="1:18" s="3" customFormat="1" ht="13.5" customHeight="1">
      <c r="A90" s="25" t="s">
        <v>80</v>
      </c>
      <c r="B90" s="382" t="str">
        <f>IF('[2]p15'!$A$147&lt;&gt;0,'[2]p15'!$A$147,"")</f>
        <v>Hipersuperficies em Variedades de Lorentz</v>
      </c>
      <c r="C90" s="382"/>
      <c r="D90" s="382"/>
      <c r="E90" s="382"/>
      <c r="F90" s="382"/>
      <c r="G90" s="382"/>
      <c r="H90" s="382"/>
      <c r="I90" s="383"/>
      <c r="J90" s="380" t="s">
        <v>260</v>
      </c>
      <c r="K90" s="381"/>
      <c r="L90" s="111">
        <f>IF('[2]p15'!$I$147&lt;&gt;0,'[2]p15'!$I$147,"")</f>
      </c>
      <c r="M90" s="61" t="s">
        <v>259</v>
      </c>
      <c r="N90" s="465" t="str">
        <f>IF('[2]p15'!$K$147&lt;&gt;0,'[2]p15'!$K$147,"")</f>
        <v>Em andamento</v>
      </c>
      <c r="O90" s="465"/>
      <c r="P90" s="466"/>
      <c r="Q90" s="458"/>
      <c r="R90" s="458"/>
    </row>
    <row r="91" spans="1:18" s="3" customFormat="1" ht="13.5" customHeight="1">
      <c r="A91" s="25" t="s">
        <v>91</v>
      </c>
      <c r="B91" s="450" t="str">
        <f>IF('[2]p15'!$H$149&lt;&gt;0,'[2]p15'!$H$149,"")</f>
        <v>Participante</v>
      </c>
      <c r="C91" s="451"/>
      <c r="D91" s="459" t="s">
        <v>261</v>
      </c>
      <c r="E91" s="460"/>
      <c r="F91" s="461" t="str">
        <f>IF('[2]p15'!$A$149&lt;&gt;0,'[2]p15'!$A$149,"")</f>
        <v>Geometria Diferencial</v>
      </c>
      <c r="G91" s="461"/>
      <c r="H91" s="461"/>
      <c r="I91" s="461"/>
      <c r="J91" s="462"/>
      <c r="K91" s="25" t="s">
        <v>78</v>
      </c>
      <c r="L91" s="463">
        <f>IF('[2]p15'!$J$149&lt;&gt;0,'[2]p15'!$J$149,"")</f>
        <v>39167</v>
      </c>
      <c r="M91" s="464"/>
      <c r="N91" s="25" t="s">
        <v>79</v>
      </c>
      <c r="O91" s="463">
        <f>IF('[2]p15'!$K$149&lt;&gt;0,'[2]p15'!$K$149,"")</f>
      </c>
      <c r="P91" s="464"/>
      <c r="Q91" s="458"/>
      <c r="R91" s="458"/>
    </row>
    <row r="92" spans="1:18" ht="12.75">
      <c r="A92" s="380" t="s">
        <v>262</v>
      </c>
      <c r="B92" s="381"/>
      <c r="C92" s="381"/>
      <c r="D92" s="446">
        <f>'[2]p15'!$A$151</f>
        <v>0</v>
      </c>
      <c r="E92" s="447"/>
      <c r="F92" s="380" t="s">
        <v>266</v>
      </c>
      <c r="G92" s="381"/>
      <c r="H92" s="446">
        <f>'[2]p15'!$D$151</f>
        <v>0</v>
      </c>
      <c r="I92" s="447"/>
      <c r="J92" s="380" t="s">
        <v>264</v>
      </c>
      <c r="K92" s="381"/>
      <c r="L92" s="446">
        <f>'[2]p15'!$G$151</f>
        <v>0</v>
      </c>
      <c r="M92" s="447"/>
      <c r="N92" s="112" t="s">
        <v>265</v>
      </c>
      <c r="O92" s="446">
        <f>'[2]p15'!$J$151</f>
        <v>0</v>
      </c>
      <c r="P92" s="447"/>
      <c r="Q92" s="458"/>
      <c r="R92" s="458"/>
    </row>
    <row r="93" spans="1:18" ht="12.75">
      <c r="A93" s="384"/>
      <c r="B93" s="384"/>
      <c r="C93" s="384"/>
      <c r="D93" s="384"/>
      <c r="E93" s="384"/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458"/>
      <c r="R93" s="458"/>
    </row>
    <row r="94" spans="1:19" s="46" customFormat="1" ht="11.25" customHeight="1">
      <c r="A94" s="380" t="str">
        <f>T('[2]p16'!$C$13:$G$13)</f>
        <v>Izabel Maria Barbosa de Albuquerque</v>
      </c>
      <c r="B94" s="381"/>
      <c r="C94" s="381"/>
      <c r="D94" s="381"/>
      <c r="E94" s="385"/>
      <c r="F94" s="456"/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8"/>
      <c r="R94" s="458"/>
      <c r="S94" s="39"/>
    </row>
    <row r="95" spans="1:18" s="3" customFormat="1" ht="13.5" customHeight="1">
      <c r="A95" s="25" t="s">
        <v>80</v>
      </c>
      <c r="B95" s="382" t="str">
        <f>IF('[2]p16'!$A$140&lt;&gt;0,'[2]p16'!$A$140,"")</f>
        <v>Projeto Resolução de Problemas em Matemática </v>
      </c>
      <c r="C95" s="382"/>
      <c r="D95" s="382"/>
      <c r="E95" s="382"/>
      <c r="F95" s="382"/>
      <c r="G95" s="382"/>
      <c r="H95" s="382"/>
      <c r="I95" s="383"/>
      <c r="J95" s="380" t="s">
        <v>260</v>
      </c>
      <c r="K95" s="381"/>
      <c r="L95" s="111">
        <f>IF('[2]p16'!$I$140&lt;&gt;0,'[2]p16'!$I$140,"")</f>
      </c>
      <c r="M95" s="61" t="s">
        <v>259</v>
      </c>
      <c r="N95" s="465" t="str">
        <f>IF('[2]p16'!$K$140&lt;&gt;0,'[2]p16'!$K$140,"")</f>
        <v>Concluído</v>
      </c>
      <c r="O95" s="465"/>
      <c r="P95" s="466"/>
      <c r="Q95" s="458"/>
      <c r="R95" s="458"/>
    </row>
    <row r="96" spans="1:18" s="3" customFormat="1" ht="13.5" customHeight="1">
      <c r="A96" s="25" t="s">
        <v>91</v>
      </c>
      <c r="B96" s="450" t="str">
        <f>IF('[2]p16'!$H$142&lt;&gt;0,'[2]p16'!$H$142,"")</f>
        <v>Coordenador</v>
      </c>
      <c r="C96" s="451"/>
      <c r="D96" s="459" t="s">
        <v>261</v>
      </c>
      <c r="E96" s="460"/>
      <c r="F96" s="461" t="str">
        <f>IF('[2]p16'!$A$142&lt;&gt;0,'[2]p16'!$A$142,"")</f>
        <v>Educação Matemática </v>
      </c>
      <c r="G96" s="461"/>
      <c r="H96" s="461"/>
      <c r="I96" s="461"/>
      <c r="J96" s="462"/>
      <c r="K96" s="25" t="s">
        <v>78</v>
      </c>
      <c r="L96" s="463">
        <f>IF('[2]p16'!$J$142&lt;&gt;0,'[2]p16'!$J$142,"")</f>
        <v>38930</v>
      </c>
      <c r="M96" s="464"/>
      <c r="N96" s="25" t="s">
        <v>79</v>
      </c>
      <c r="O96" s="463">
        <f>IF('[2]p16'!$K$142&lt;&gt;0,'[2]p16'!$K$142,"")</f>
        <v>39295</v>
      </c>
      <c r="P96" s="464"/>
      <c r="Q96" s="458"/>
      <c r="R96" s="458"/>
    </row>
    <row r="97" spans="1:18" ht="12.75">
      <c r="A97" s="380" t="s">
        <v>262</v>
      </c>
      <c r="B97" s="381"/>
      <c r="C97" s="381"/>
      <c r="D97" s="446">
        <f>'[2]p16'!$A$144</f>
        <v>0</v>
      </c>
      <c r="E97" s="447"/>
      <c r="F97" s="380" t="s">
        <v>263</v>
      </c>
      <c r="G97" s="381"/>
      <c r="H97" s="446">
        <f>'[2]p16'!$D$144</f>
        <v>0</v>
      </c>
      <c r="I97" s="447"/>
      <c r="J97" s="380" t="s">
        <v>264</v>
      </c>
      <c r="K97" s="381"/>
      <c r="L97" s="446">
        <f>'[2]p16'!$G$144</f>
        <v>0</v>
      </c>
      <c r="M97" s="447"/>
      <c r="N97" s="112" t="s">
        <v>265</v>
      </c>
      <c r="O97" s="446">
        <f>'[2]p16'!$J$144</f>
        <v>0</v>
      </c>
      <c r="P97" s="447"/>
      <c r="Q97" s="458"/>
      <c r="R97" s="458"/>
    </row>
    <row r="98" spans="1:18" ht="12.75">
      <c r="A98" s="384"/>
      <c r="B98" s="384"/>
      <c r="C98" s="384"/>
      <c r="D98" s="384"/>
      <c r="E98" s="384"/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458"/>
      <c r="R98" s="458"/>
    </row>
    <row r="99" spans="1:19" s="46" customFormat="1" ht="11.25" customHeight="1">
      <c r="A99" s="380" t="str">
        <f>T('[2]p19'!$C$13:$G$13)</f>
        <v>José de Arimatéia Fernandes</v>
      </c>
      <c r="B99" s="381"/>
      <c r="C99" s="381"/>
      <c r="D99" s="381"/>
      <c r="E99" s="385"/>
      <c r="F99" s="456"/>
      <c r="G99" s="457"/>
      <c r="H99" s="457"/>
      <c r="I99" s="457"/>
      <c r="J99" s="457"/>
      <c r="K99" s="457"/>
      <c r="L99" s="457"/>
      <c r="M99" s="457"/>
      <c r="N99" s="457"/>
      <c r="O99" s="457"/>
      <c r="P99" s="457"/>
      <c r="Q99" s="458"/>
      <c r="R99" s="458"/>
      <c r="S99" s="39"/>
    </row>
    <row r="100" spans="1:18" s="3" customFormat="1" ht="13.5" customHeight="1">
      <c r="A100" s="25" t="s">
        <v>80</v>
      </c>
      <c r="B100" s="382" t="str">
        <f>IF('[2]p19'!$A$140&lt;&gt;0,'[2]p19'!$A$140,"")</f>
        <v>Equações Diferenciais Parciais Elípticas</v>
      </c>
      <c r="C100" s="382"/>
      <c r="D100" s="382"/>
      <c r="E100" s="382"/>
      <c r="F100" s="382"/>
      <c r="G100" s="382"/>
      <c r="H100" s="382"/>
      <c r="I100" s="383"/>
      <c r="J100" s="380" t="s">
        <v>260</v>
      </c>
      <c r="K100" s="381"/>
      <c r="L100" s="111">
        <f>IF('[2]p19'!$I$140&lt;&gt;0,'[2]p19'!$I$140,"")</f>
      </c>
      <c r="M100" s="61" t="s">
        <v>259</v>
      </c>
      <c r="N100" s="465" t="str">
        <f>IF('[2]p19'!$K$140&lt;&gt;0,'[2]p19'!$K$140,"")</f>
        <v>Em andamento</v>
      </c>
      <c r="O100" s="465"/>
      <c r="P100" s="466"/>
      <c r="Q100" s="458"/>
      <c r="R100" s="458"/>
    </row>
    <row r="101" spans="1:18" s="3" customFormat="1" ht="13.5" customHeight="1">
      <c r="A101" s="25" t="s">
        <v>91</v>
      </c>
      <c r="B101" s="450" t="str">
        <f>IF('[2]p19'!$H$142&lt;&gt;0,'[2]p19'!$H$142,"")</f>
        <v>Participante</v>
      </c>
      <c r="C101" s="451"/>
      <c r="D101" s="459" t="s">
        <v>261</v>
      </c>
      <c r="E101" s="460"/>
      <c r="F101" s="461" t="str">
        <f>IF('[2]p19'!$A$142&lt;&gt;0,'[2]p19'!$A$142,"")</f>
        <v>Métodos Variacionais</v>
      </c>
      <c r="G101" s="461"/>
      <c r="H101" s="461"/>
      <c r="I101" s="461"/>
      <c r="J101" s="462"/>
      <c r="K101" s="25" t="s">
        <v>78</v>
      </c>
      <c r="L101" s="463">
        <f>IF('[2]p19'!$J$142&lt;&gt;0,'[2]p19'!$J$142,"")</f>
        <v>38749</v>
      </c>
      <c r="M101" s="464"/>
      <c r="N101" s="25" t="s">
        <v>79</v>
      </c>
      <c r="O101" s="463">
        <f>IF('[2]p19'!$K$142&lt;&gt;0,'[2]p19'!$K$142,"")</f>
      </c>
      <c r="P101" s="464"/>
      <c r="Q101" s="458"/>
      <c r="R101" s="458"/>
    </row>
    <row r="102" spans="1:18" ht="12.75">
      <c r="A102" s="380" t="s">
        <v>262</v>
      </c>
      <c r="B102" s="381"/>
      <c r="C102" s="381"/>
      <c r="D102" s="446">
        <f>'[2]p19'!$A$144</f>
        <v>0</v>
      </c>
      <c r="E102" s="447"/>
      <c r="F102" s="380" t="s">
        <v>263</v>
      </c>
      <c r="G102" s="381"/>
      <c r="H102" s="446">
        <f>'[2]p19'!$D$144</f>
        <v>0</v>
      </c>
      <c r="I102" s="447"/>
      <c r="J102" s="380" t="s">
        <v>264</v>
      </c>
      <c r="K102" s="381"/>
      <c r="L102" s="446">
        <f>'[2]p19'!$G$144</f>
        <v>0</v>
      </c>
      <c r="M102" s="447"/>
      <c r="N102" s="112" t="s">
        <v>265</v>
      </c>
      <c r="O102" s="446">
        <f>'[2]p19'!$J$144</f>
        <v>0</v>
      </c>
      <c r="P102" s="447"/>
      <c r="Q102" s="458"/>
      <c r="R102" s="458"/>
    </row>
    <row r="103" spans="1:18" ht="12.75">
      <c r="A103" s="384"/>
      <c r="B103" s="384"/>
      <c r="C103" s="384"/>
      <c r="D103" s="384"/>
      <c r="E103" s="384"/>
      <c r="F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458"/>
      <c r="R103" s="458"/>
    </row>
    <row r="104" spans="1:18" s="3" customFormat="1" ht="13.5" customHeight="1">
      <c r="A104" s="25" t="s">
        <v>80</v>
      </c>
      <c r="B104" s="382" t="str">
        <f>IF('[2]p19'!$A$147&lt;&gt;0,'[2]p19'!$A$147,"")</f>
        <v>Equações Dif.  Aplicadas e Álgebra com Identidades Polinomiais (Casadinho, Proc.620025/2006-9)</v>
      </c>
      <c r="C104" s="382"/>
      <c r="D104" s="382"/>
      <c r="E104" s="382"/>
      <c r="F104" s="382"/>
      <c r="G104" s="382"/>
      <c r="H104" s="382"/>
      <c r="I104" s="383"/>
      <c r="J104" s="380" t="s">
        <v>260</v>
      </c>
      <c r="K104" s="381"/>
      <c r="L104" s="111" t="str">
        <f>IF('[2]p19'!$I$147&lt;&gt;0,'[2]p19'!$I$147,"")</f>
        <v>CNPq</v>
      </c>
      <c r="M104" s="61" t="s">
        <v>259</v>
      </c>
      <c r="N104" s="465" t="str">
        <f>IF('[2]p19'!$K$147&lt;&gt;0,'[2]p19'!$K$147,"")</f>
        <v>Em andamento</v>
      </c>
      <c r="O104" s="465"/>
      <c r="P104" s="466"/>
      <c r="Q104" s="458"/>
      <c r="R104" s="458"/>
    </row>
    <row r="105" spans="1:18" s="3" customFormat="1" ht="13.5" customHeight="1">
      <c r="A105" s="25" t="s">
        <v>91</v>
      </c>
      <c r="B105" s="450" t="str">
        <f>IF('[2]p19'!$H$149&lt;&gt;0,'[2]p19'!$H$149,"")</f>
        <v>Participante</v>
      </c>
      <c r="C105" s="451"/>
      <c r="D105" s="459" t="s">
        <v>261</v>
      </c>
      <c r="E105" s="460"/>
      <c r="F105" s="461" t="str">
        <f>IF('[2]p19'!$A$149&lt;&gt;0,'[2]p19'!$A$149,"")</f>
        <v>Matemática</v>
      </c>
      <c r="G105" s="461"/>
      <c r="H105" s="461"/>
      <c r="I105" s="461"/>
      <c r="J105" s="462"/>
      <c r="K105" s="25" t="s">
        <v>78</v>
      </c>
      <c r="L105" s="463">
        <f>IF('[2]p19'!$J$149&lt;&gt;0,'[2]p19'!$J$149,"")</f>
        <v>39144</v>
      </c>
      <c r="M105" s="464"/>
      <c r="N105" s="25" t="s">
        <v>79</v>
      </c>
      <c r="O105" s="463">
        <f>IF('[2]p19'!$K$149&lt;&gt;0,'[2]p19'!$K$149,"")</f>
        <v>39874</v>
      </c>
      <c r="P105" s="464"/>
      <c r="Q105" s="458"/>
      <c r="R105" s="458"/>
    </row>
    <row r="106" spans="1:18" ht="12.75">
      <c r="A106" s="380" t="s">
        <v>262</v>
      </c>
      <c r="B106" s="381"/>
      <c r="C106" s="381"/>
      <c r="D106" s="446">
        <f>'[2]p19'!$A$151</f>
        <v>0</v>
      </c>
      <c r="E106" s="447"/>
      <c r="F106" s="380" t="s">
        <v>266</v>
      </c>
      <c r="G106" s="381"/>
      <c r="H106" s="446">
        <f>'[2]p19'!$D$151</f>
        <v>0</v>
      </c>
      <c r="I106" s="447"/>
      <c r="J106" s="380" t="s">
        <v>264</v>
      </c>
      <c r="K106" s="381"/>
      <c r="L106" s="446">
        <f>'[2]p19'!$G$151</f>
        <v>0</v>
      </c>
      <c r="M106" s="447"/>
      <c r="N106" s="112" t="s">
        <v>265</v>
      </c>
      <c r="O106" s="446">
        <f>'[2]p19'!$J$151</f>
        <v>0</v>
      </c>
      <c r="P106" s="447"/>
      <c r="Q106" s="458"/>
      <c r="R106" s="458"/>
    </row>
    <row r="107" spans="1:18" s="3" customFormat="1" ht="13.5" customHeight="1">
      <c r="A107" s="25" t="s">
        <v>80</v>
      </c>
      <c r="B107" s="382" t="str">
        <f>IF('[2]p19'!$A$154&lt;&gt;0,'[2]p19'!$A$154,"")</f>
        <v>Projeto Universal CNPq (Coord. Prof. Daniel)</v>
      </c>
      <c r="C107" s="382"/>
      <c r="D107" s="382"/>
      <c r="E107" s="382"/>
      <c r="F107" s="382"/>
      <c r="G107" s="382"/>
      <c r="H107" s="382"/>
      <c r="I107" s="383"/>
      <c r="J107" s="380" t="s">
        <v>260</v>
      </c>
      <c r="K107" s="381"/>
      <c r="L107" s="111" t="str">
        <f>IF('[2]p19'!$I$154&lt;&gt;0,'[2]p19'!$I$154,"")</f>
        <v>CNPq</v>
      </c>
      <c r="M107" s="61" t="s">
        <v>259</v>
      </c>
      <c r="N107" s="465" t="str">
        <f>IF('[2]p19'!$K$154&lt;&gt;0,'[2]p19'!$K$154,"")</f>
        <v>Em andamento</v>
      </c>
      <c r="O107" s="465"/>
      <c r="P107" s="466"/>
      <c r="Q107" s="458"/>
      <c r="R107" s="458"/>
    </row>
    <row r="108" spans="1:18" s="3" customFormat="1" ht="13.5" customHeight="1">
      <c r="A108" s="25" t="s">
        <v>91</v>
      </c>
      <c r="B108" s="450" t="str">
        <f>IF('[2]p19'!$H$156&lt;&gt;0,'[2]p19'!$H$156,"")</f>
        <v>Participante</v>
      </c>
      <c r="C108" s="451"/>
      <c r="D108" s="459" t="s">
        <v>261</v>
      </c>
      <c r="E108" s="460"/>
      <c r="F108" s="461" t="str">
        <f>IF('[2]p19'!$A$156&lt;&gt;0,'[2]p19'!$A$156,"")</f>
        <v>Análise/EDP</v>
      </c>
      <c r="G108" s="461"/>
      <c r="H108" s="461"/>
      <c r="I108" s="461"/>
      <c r="J108" s="462"/>
      <c r="K108" s="25" t="s">
        <v>78</v>
      </c>
      <c r="L108" s="463">
        <f>IF('[2]p19'!$J$156&lt;&gt;0,'[2]p19'!$J$156,"")</f>
        <v>39114</v>
      </c>
      <c r="M108" s="464"/>
      <c r="N108" s="25" t="s">
        <v>79</v>
      </c>
      <c r="O108" s="463">
        <f>IF('[2]p19'!$K$156&lt;&gt;0,'[2]p19'!$K$156,"")</f>
        <v>39844</v>
      </c>
      <c r="P108" s="464"/>
      <c r="Q108" s="458"/>
      <c r="R108" s="458"/>
    </row>
    <row r="109" spans="1:18" ht="12.75">
      <c r="A109" s="380" t="s">
        <v>262</v>
      </c>
      <c r="B109" s="381"/>
      <c r="C109" s="381"/>
      <c r="D109" s="446">
        <f>'[2]p19'!$A$158</f>
        <v>0</v>
      </c>
      <c r="E109" s="447"/>
      <c r="F109" s="380" t="s">
        <v>266</v>
      </c>
      <c r="G109" s="381"/>
      <c r="H109" s="446">
        <f>'[2]p19'!$D$158</f>
        <v>0</v>
      </c>
      <c r="I109" s="447"/>
      <c r="J109" s="380" t="s">
        <v>264</v>
      </c>
      <c r="K109" s="381"/>
      <c r="L109" s="446">
        <f>'[2]p19'!$G$158</f>
        <v>0</v>
      </c>
      <c r="M109" s="447"/>
      <c r="N109" s="112" t="s">
        <v>265</v>
      </c>
      <c r="O109" s="446">
        <f>'[2]p19'!$J$158</f>
        <v>0</v>
      </c>
      <c r="P109" s="447"/>
      <c r="Q109" s="458"/>
      <c r="R109" s="458"/>
    </row>
    <row r="110" spans="1:18" ht="12.75">
      <c r="A110" s="384"/>
      <c r="B110" s="384"/>
      <c r="C110" s="384"/>
      <c r="D110" s="384"/>
      <c r="E110" s="384"/>
      <c r="F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458"/>
      <c r="R110" s="458"/>
    </row>
    <row r="111" spans="1:19" s="46" customFormat="1" ht="11.25" customHeight="1">
      <c r="A111" s="380" t="str">
        <f>T('[2]p25'!$C$13:$G$13)</f>
        <v>Marco Aurélio Soares Souto</v>
      </c>
      <c r="B111" s="381"/>
      <c r="C111" s="381"/>
      <c r="D111" s="381"/>
      <c r="E111" s="385"/>
      <c r="F111" s="456"/>
      <c r="G111" s="457"/>
      <c r="H111" s="457"/>
      <c r="I111" s="457"/>
      <c r="J111" s="457"/>
      <c r="K111" s="457"/>
      <c r="L111" s="457"/>
      <c r="M111" s="457"/>
      <c r="N111" s="457"/>
      <c r="O111" s="457"/>
      <c r="P111" s="457"/>
      <c r="Q111" s="458"/>
      <c r="R111" s="458"/>
      <c r="S111" s="39"/>
    </row>
    <row r="112" spans="1:18" s="3" customFormat="1" ht="13.5" customHeight="1">
      <c r="A112" s="25" t="s">
        <v>80</v>
      </c>
      <c r="B112" s="382" t="str">
        <f>IF('[2]p25'!$A$140&lt;&gt;0,'[2]p25'!$A$140,"")</f>
        <v>Equações Dif.  Aplicadas e Álgebra com Identidades Polinomiais (Casadinho, Proc.620025/2006-9)</v>
      </c>
      <c r="C112" s="382"/>
      <c r="D112" s="382"/>
      <c r="E112" s="382"/>
      <c r="F112" s="382"/>
      <c r="G112" s="382"/>
      <c r="H112" s="382"/>
      <c r="I112" s="383"/>
      <c r="J112" s="380" t="s">
        <v>260</v>
      </c>
      <c r="K112" s="381"/>
      <c r="L112" s="111" t="str">
        <f>IF('[2]p25'!$I$140&lt;&gt;0,'[2]p25'!$I$140,"")</f>
        <v>CNPq</v>
      </c>
      <c r="M112" s="61" t="s">
        <v>259</v>
      </c>
      <c r="N112" s="465" t="str">
        <f>IF('[2]p25'!$K$140&lt;&gt;0,'[2]p25'!$K$140,"")</f>
        <v>Em andamento</v>
      </c>
      <c r="O112" s="465"/>
      <c r="P112" s="466"/>
      <c r="Q112" s="458"/>
      <c r="R112" s="458"/>
    </row>
    <row r="113" spans="1:18" s="3" customFormat="1" ht="13.5" customHeight="1">
      <c r="A113" s="25" t="s">
        <v>91</v>
      </c>
      <c r="B113" s="450" t="str">
        <f>IF('[2]p25'!$H$142&lt;&gt;0,'[2]p25'!$H$142,"")</f>
        <v>Participante</v>
      </c>
      <c r="C113" s="451"/>
      <c r="D113" s="459" t="s">
        <v>261</v>
      </c>
      <c r="E113" s="460"/>
      <c r="F113" s="461" t="str">
        <f>IF('[2]p25'!$A$142&lt;&gt;0,'[2]p25'!$A$142,"")</f>
        <v>Matemática</v>
      </c>
      <c r="G113" s="461"/>
      <c r="H113" s="461"/>
      <c r="I113" s="461"/>
      <c r="J113" s="462"/>
      <c r="K113" s="25" t="s">
        <v>78</v>
      </c>
      <c r="L113" s="463">
        <f>IF('[2]p25'!$J$142&lt;&gt;0,'[2]p25'!$J$142,"")</f>
        <v>39116</v>
      </c>
      <c r="M113" s="464"/>
      <c r="N113" s="25" t="s">
        <v>79</v>
      </c>
      <c r="O113" s="463">
        <f>IF('[2]p25'!$K$142&lt;&gt;0,'[2]p25'!$K$142,"")</f>
        <v>39874</v>
      </c>
      <c r="P113" s="464"/>
      <c r="Q113" s="458"/>
      <c r="R113" s="458"/>
    </row>
    <row r="114" spans="1:18" ht="12.75">
      <c r="A114" s="380" t="s">
        <v>262</v>
      </c>
      <c r="B114" s="381"/>
      <c r="C114" s="381"/>
      <c r="D114" s="446">
        <f>'[2]p25'!$A$144</f>
        <v>0</v>
      </c>
      <c r="E114" s="447"/>
      <c r="F114" s="380" t="s">
        <v>263</v>
      </c>
      <c r="G114" s="381"/>
      <c r="H114" s="446">
        <f>'[2]p25'!$D$144</f>
        <v>0</v>
      </c>
      <c r="I114" s="447"/>
      <c r="J114" s="380" t="s">
        <v>264</v>
      </c>
      <c r="K114" s="381"/>
      <c r="L114" s="446">
        <f>'[2]p25'!$G$144</f>
        <v>0</v>
      </c>
      <c r="M114" s="447"/>
      <c r="N114" s="112" t="s">
        <v>265</v>
      </c>
      <c r="O114" s="446">
        <f>'[2]p25'!$J$144</f>
        <v>0</v>
      </c>
      <c r="P114" s="447"/>
      <c r="Q114" s="458"/>
      <c r="R114" s="458"/>
    </row>
    <row r="115" spans="1:18" ht="12.75">
      <c r="A115" s="384"/>
      <c r="B115" s="384"/>
      <c r="C115" s="384"/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458"/>
      <c r="R115" s="458"/>
    </row>
    <row r="116" spans="1:18" s="3" customFormat="1" ht="13.5" customHeight="1">
      <c r="A116" s="25" t="s">
        <v>80</v>
      </c>
      <c r="B116" s="382" t="str">
        <f>IF('[2]p25'!$A$147&lt;&gt;0,'[2]p25'!$A$147,"")</f>
        <v>Projeto Universal CNPq (Coord. Prof. Daniel): Proc No: </v>
      </c>
      <c r="C116" s="382"/>
      <c r="D116" s="382"/>
      <c r="E116" s="382"/>
      <c r="F116" s="382"/>
      <c r="G116" s="382"/>
      <c r="H116" s="382"/>
      <c r="I116" s="383"/>
      <c r="J116" s="380" t="s">
        <v>260</v>
      </c>
      <c r="K116" s="381"/>
      <c r="L116" s="111" t="str">
        <f>IF('[2]p25'!$I$147&lt;&gt;0,'[2]p25'!$I$147,"")</f>
        <v>CNPq</v>
      </c>
      <c r="M116" s="61" t="s">
        <v>259</v>
      </c>
      <c r="N116" s="465" t="str">
        <f>IF('[2]p25'!$K$147&lt;&gt;0,'[2]p25'!$K$147,"")</f>
        <v>Em andamento</v>
      </c>
      <c r="O116" s="465"/>
      <c r="P116" s="466"/>
      <c r="Q116" s="458"/>
      <c r="R116" s="458"/>
    </row>
    <row r="117" spans="1:18" s="3" customFormat="1" ht="13.5" customHeight="1">
      <c r="A117" s="25" t="s">
        <v>91</v>
      </c>
      <c r="B117" s="450" t="str">
        <f>IF('[2]p25'!$H$149&lt;&gt;0,'[2]p25'!$H$149,"")</f>
        <v>Participante</v>
      </c>
      <c r="C117" s="451"/>
      <c r="D117" s="459" t="s">
        <v>261</v>
      </c>
      <c r="E117" s="460"/>
      <c r="F117" s="461" t="str">
        <f>IF('[2]p25'!$A$149&lt;&gt;0,'[2]p25'!$A$149,"")</f>
        <v>Análise/EDP</v>
      </c>
      <c r="G117" s="461"/>
      <c r="H117" s="461"/>
      <c r="I117" s="461"/>
      <c r="J117" s="462"/>
      <c r="K117" s="25" t="s">
        <v>78</v>
      </c>
      <c r="L117" s="463">
        <f>IF('[2]p25'!$J$149&lt;&gt;0,'[2]p25'!$J$149,"")</f>
        <v>39114</v>
      </c>
      <c r="M117" s="464"/>
      <c r="N117" s="25" t="s">
        <v>79</v>
      </c>
      <c r="O117" s="463">
        <f>IF('[2]p25'!$K$149&lt;&gt;0,'[2]p25'!$K$149,"")</f>
        <v>39844</v>
      </c>
      <c r="P117" s="464"/>
      <c r="Q117" s="458"/>
      <c r="R117" s="458"/>
    </row>
    <row r="118" spans="1:18" ht="12.75">
      <c r="A118" s="380" t="s">
        <v>262</v>
      </c>
      <c r="B118" s="381"/>
      <c r="C118" s="381"/>
      <c r="D118" s="446">
        <f>'[2]p25'!$A$151</f>
        <v>0</v>
      </c>
      <c r="E118" s="447"/>
      <c r="F118" s="380" t="s">
        <v>266</v>
      </c>
      <c r="G118" s="381"/>
      <c r="H118" s="446">
        <f>'[2]p25'!$D$151</f>
        <v>0</v>
      </c>
      <c r="I118" s="447"/>
      <c r="J118" s="380" t="s">
        <v>264</v>
      </c>
      <c r="K118" s="381"/>
      <c r="L118" s="446">
        <f>'[2]p25'!$G$151</f>
        <v>0</v>
      </c>
      <c r="M118" s="447"/>
      <c r="N118" s="112" t="s">
        <v>265</v>
      </c>
      <c r="O118" s="446">
        <f>'[2]p25'!$J$151</f>
        <v>0</v>
      </c>
      <c r="P118" s="447"/>
      <c r="Q118" s="458"/>
      <c r="R118" s="458"/>
    </row>
    <row r="119" spans="1:18" ht="12.75">
      <c r="A119" s="384"/>
      <c r="B119" s="384"/>
      <c r="C119" s="384"/>
      <c r="D119" s="384"/>
      <c r="E119" s="384"/>
      <c r="F119" s="384"/>
      <c r="G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458"/>
      <c r="R119" s="458"/>
    </row>
    <row r="120" spans="1:19" s="46" customFormat="1" ht="11.25" customHeight="1">
      <c r="A120" s="380" t="str">
        <f>T('[2]p27'!$C$13:$G$13)</f>
        <v>Michelli Karinne Barros da Silva</v>
      </c>
      <c r="B120" s="381"/>
      <c r="C120" s="381"/>
      <c r="D120" s="381"/>
      <c r="E120" s="385"/>
      <c r="F120" s="456"/>
      <c r="G120" s="457"/>
      <c r="H120" s="457"/>
      <c r="I120" s="457"/>
      <c r="J120" s="457"/>
      <c r="K120" s="457"/>
      <c r="L120" s="457"/>
      <c r="M120" s="457"/>
      <c r="N120" s="457"/>
      <c r="O120" s="457"/>
      <c r="P120" s="457"/>
      <c r="Q120" s="458"/>
      <c r="R120" s="458"/>
      <c r="S120" s="39"/>
    </row>
    <row r="121" spans="1:18" s="3" customFormat="1" ht="13.5" customHeight="1">
      <c r="A121" s="25" t="s">
        <v>80</v>
      </c>
      <c r="B121" s="382" t="str">
        <f>IF('[2]p27'!$A$140&lt;&gt;0,'[2]p27'!$A$140,"")</f>
        <v>Diagnóstico de Influência em Modelos de Regressão de Contornos Elípticos</v>
      </c>
      <c r="C121" s="382"/>
      <c r="D121" s="382"/>
      <c r="E121" s="382"/>
      <c r="F121" s="382"/>
      <c r="G121" s="382"/>
      <c r="H121" s="382"/>
      <c r="I121" s="383"/>
      <c r="J121" s="380" t="s">
        <v>260</v>
      </c>
      <c r="K121" s="381"/>
      <c r="L121" s="111" t="str">
        <f>IF('[2]p27'!$I$140&lt;&gt;0,'[2]p27'!$I$140,"")</f>
        <v>CNPq</v>
      </c>
      <c r="M121" s="61" t="s">
        <v>259</v>
      </c>
      <c r="N121" s="465" t="str">
        <f>IF('[2]p27'!$K$140&lt;&gt;0,'[2]p27'!$K$140,"")</f>
        <v>Em andamento</v>
      </c>
      <c r="O121" s="465"/>
      <c r="P121" s="466"/>
      <c r="Q121" s="458"/>
      <c r="R121" s="458"/>
    </row>
    <row r="122" spans="1:18" s="3" customFormat="1" ht="13.5" customHeight="1">
      <c r="A122" s="25" t="s">
        <v>91</v>
      </c>
      <c r="B122" s="450" t="str">
        <f>IF('[2]p27'!$H$142&lt;&gt;0,'[2]p27'!$H$142,"")</f>
        <v>Participante</v>
      </c>
      <c r="C122" s="451"/>
      <c r="D122" s="459" t="s">
        <v>261</v>
      </c>
      <c r="E122" s="460"/>
      <c r="F122" s="461" t="str">
        <f>IF('[2]p27'!$A$142&lt;&gt;0,'[2]p27'!$A$142,"")</f>
        <v>Estatística</v>
      </c>
      <c r="G122" s="461"/>
      <c r="H122" s="461"/>
      <c r="I122" s="461"/>
      <c r="J122" s="462"/>
      <c r="K122" s="25" t="s">
        <v>78</v>
      </c>
      <c r="L122" s="463">
        <f>IF('[2]p27'!$J$142&lt;&gt;0,'[2]p27'!$J$142,"")</f>
        <v>38993</v>
      </c>
      <c r="M122" s="464"/>
      <c r="N122" s="25" t="s">
        <v>79</v>
      </c>
      <c r="O122" s="463">
        <f>IF('[2]p27'!$K$142&lt;&gt;0,'[2]p27'!$K$142,"")</f>
      </c>
      <c r="P122" s="464"/>
      <c r="Q122" s="458"/>
      <c r="R122" s="458"/>
    </row>
    <row r="123" spans="1:18" ht="12.75">
      <c r="A123" s="380" t="s">
        <v>262</v>
      </c>
      <c r="B123" s="381"/>
      <c r="C123" s="381"/>
      <c r="D123" s="446">
        <f>'[2]p27'!$A$144</f>
        <v>0</v>
      </c>
      <c r="E123" s="447"/>
      <c r="F123" s="380" t="s">
        <v>263</v>
      </c>
      <c r="G123" s="381"/>
      <c r="H123" s="446">
        <f>'[2]p27'!$D$144</f>
        <v>0</v>
      </c>
      <c r="I123" s="447"/>
      <c r="J123" s="380" t="s">
        <v>264</v>
      </c>
      <c r="K123" s="381"/>
      <c r="L123" s="446">
        <f>'[2]p27'!$G$144</f>
        <v>0</v>
      </c>
      <c r="M123" s="447"/>
      <c r="N123" s="112" t="s">
        <v>265</v>
      </c>
      <c r="O123" s="446">
        <f>'[2]p27'!$J$144</f>
        <v>0</v>
      </c>
      <c r="P123" s="447"/>
      <c r="Q123" s="458"/>
      <c r="R123" s="458"/>
    </row>
    <row r="124" spans="1:18" ht="12.75">
      <c r="A124" s="384"/>
      <c r="B124" s="384"/>
      <c r="C124" s="384"/>
      <c r="D124" s="384"/>
      <c r="E124" s="384"/>
      <c r="F124" s="384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458"/>
      <c r="R124" s="458"/>
    </row>
    <row r="125" spans="1:19" s="46" customFormat="1" ht="11.25" customHeight="1">
      <c r="A125" s="380" t="str">
        <f>T('[2]p30'!$C$13:$G$13)</f>
        <v>Rosana Marques da Silva</v>
      </c>
      <c r="B125" s="381"/>
      <c r="C125" s="381"/>
      <c r="D125" s="381"/>
      <c r="E125" s="385"/>
      <c r="F125" s="456"/>
      <c r="G125" s="457"/>
      <c r="H125" s="457"/>
      <c r="I125" s="457"/>
      <c r="J125" s="457"/>
      <c r="K125" s="457"/>
      <c r="L125" s="457"/>
      <c r="M125" s="457"/>
      <c r="N125" s="457"/>
      <c r="O125" s="457"/>
      <c r="P125" s="457"/>
      <c r="Q125" s="458"/>
      <c r="R125" s="458"/>
      <c r="S125" s="39"/>
    </row>
    <row r="126" spans="1:18" s="3" customFormat="1" ht="13.5" customHeight="1">
      <c r="A126" s="25" t="s">
        <v>80</v>
      </c>
      <c r="B126" s="382" t="str">
        <f>IF('[2]p30'!$A$140&lt;&gt;0,'[2]p30'!$A$140,"")</f>
        <v>Modelos Deformáveis e Colisões</v>
      </c>
      <c r="C126" s="382"/>
      <c r="D126" s="382"/>
      <c r="E126" s="382"/>
      <c r="F126" s="382"/>
      <c r="G126" s="382"/>
      <c r="H126" s="382"/>
      <c r="I126" s="383"/>
      <c r="J126" s="380" t="s">
        <v>260</v>
      </c>
      <c r="K126" s="381"/>
      <c r="L126" s="111" t="str">
        <f>IF('[2]p30'!$I$140&lt;&gt;0,'[2]p30'!$I$140,"")</f>
        <v>CNPq</v>
      </c>
      <c r="M126" s="61" t="s">
        <v>259</v>
      </c>
      <c r="N126" s="465" t="str">
        <f>IF('[2]p30'!$K$140&lt;&gt;0,'[2]p30'!$K$140,"")</f>
        <v>Em andamento</v>
      </c>
      <c r="O126" s="465"/>
      <c r="P126" s="466"/>
      <c r="Q126" s="458"/>
      <c r="R126" s="458"/>
    </row>
    <row r="127" spans="1:18" s="3" customFormat="1" ht="13.5" customHeight="1">
      <c r="A127" s="25" t="s">
        <v>91</v>
      </c>
      <c r="B127" s="450" t="str">
        <f>IF('[2]p30'!$H$142&lt;&gt;0,'[2]p30'!$H$142,"")</f>
        <v>Participante</v>
      </c>
      <c r="C127" s="451"/>
      <c r="D127" s="459" t="s">
        <v>261</v>
      </c>
      <c r="E127" s="460"/>
      <c r="F127" s="461" t="str">
        <f>IF('[2]p30'!$A$142&lt;&gt;0,'[2]p30'!$A$142,"")</f>
        <v>Modelagem Geométrica</v>
      </c>
      <c r="G127" s="461"/>
      <c r="H127" s="461"/>
      <c r="I127" s="461"/>
      <c r="J127" s="462"/>
      <c r="K127" s="25" t="s">
        <v>78</v>
      </c>
      <c r="L127" s="463">
        <f>IF('[2]p30'!$J$142&lt;&gt;0,'[2]p30'!$J$142,"")</f>
        <v>38412</v>
      </c>
      <c r="M127" s="464"/>
      <c r="N127" s="25" t="s">
        <v>79</v>
      </c>
      <c r="O127" s="463">
        <f>IF('[2]p30'!$K$142&lt;&gt;0,'[2]p30'!$K$142,"")</f>
      </c>
      <c r="P127" s="464"/>
      <c r="Q127" s="458"/>
      <c r="R127" s="458"/>
    </row>
    <row r="128" spans="1:18" ht="12.75">
      <c r="A128" s="380" t="s">
        <v>262</v>
      </c>
      <c r="B128" s="381"/>
      <c r="C128" s="381"/>
      <c r="D128" s="446">
        <f>'[2]p30'!$A$144</f>
        <v>0</v>
      </c>
      <c r="E128" s="447"/>
      <c r="F128" s="380" t="s">
        <v>263</v>
      </c>
      <c r="G128" s="381"/>
      <c r="H128" s="446">
        <f>'[2]p30'!$D$144</f>
        <v>0</v>
      </c>
      <c r="I128" s="447"/>
      <c r="J128" s="380" t="s">
        <v>264</v>
      </c>
      <c r="K128" s="381"/>
      <c r="L128" s="446">
        <f>'[2]p30'!$G$144</f>
        <v>0</v>
      </c>
      <c r="M128" s="447"/>
      <c r="N128" s="112" t="s">
        <v>265</v>
      </c>
      <c r="O128" s="446">
        <f>'[2]p30'!$J$144</f>
        <v>0</v>
      </c>
      <c r="P128" s="447"/>
      <c r="Q128" s="458"/>
      <c r="R128" s="458"/>
    </row>
    <row r="129" spans="1:18" ht="12.75">
      <c r="A129" s="384"/>
      <c r="B129" s="384"/>
      <c r="C129" s="384"/>
      <c r="D129" s="384"/>
      <c r="E129" s="384"/>
      <c r="F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458"/>
      <c r="R129" s="458"/>
    </row>
    <row r="130" spans="1:18" s="3" customFormat="1" ht="13.5" customHeight="1">
      <c r="A130" s="25" t="s">
        <v>80</v>
      </c>
      <c r="B130" s="382" t="str">
        <f>IF('[2]p30'!$A$147&lt;&gt;0,'[2]p30'!$A$147,"")</f>
        <v>Modelagem Tridimensional de Objetos Geológicos</v>
      </c>
      <c r="C130" s="382"/>
      <c r="D130" s="382"/>
      <c r="E130" s="382"/>
      <c r="F130" s="382"/>
      <c r="G130" s="382"/>
      <c r="H130" s="382"/>
      <c r="I130" s="383"/>
      <c r="J130" s="380" t="s">
        <v>260</v>
      </c>
      <c r="K130" s="381"/>
      <c r="L130" s="111" t="str">
        <f>IF('[2]p30'!$I$147&lt;&gt;0,'[2]p30'!$I$147,"")</f>
        <v>ANP</v>
      </c>
      <c r="M130" s="61" t="s">
        <v>259</v>
      </c>
      <c r="N130" s="465" t="str">
        <f>IF('[2]p30'!$K$147&lt;&gt;0,'[2]p30'!$K$147,"")</f>
        <v>Concluído</v>
      </c>
      <c r="O130" s="465"/>
      <c r="P130" s="466"/>
      <c r="Q130" s="458"/>
      <c r="R130" s="458"/>
    </row>
    <row r="131" spans="1:18" s="3" customFormat="1" ht="13.5" customHeight="1">
      <c r="A131" s="25" t="s">
        <v>91</v>
      </c>
      <c r="B131" s="450" t="str">
        <f>IF('[2]p30'!$H$149&lt;&gt;0,'[2]p30'!$H$149,"")</f>
        <v>Coordenador</v>
      </c>
      <c r="C131" s="451"/>
      <c r="D131" s="459" t="s">
        <v>261</v>
      </c>
      <c r="E131" s="460"/>
      <c r="F131" s="461" t="str">
        <f>IF('[2]p30'!$A$149&lt;&gt;0,'[2]p30'!$A$149,"")</f>
        <v>Modelagem Geométrica</v>
      </c>
      <c r="G131" s="461"/>
      <c r="H131" s="461"/>
      <c r="I131" s="461"/>
      <c r="J131" s="462"/>
      <c r="K131" s="25" t="s">
        <v>78</v>
      </c>
      <c r="L131" s="463">
        <f>IF('[2]p30'!$J$149&lt;&gt;0,'[2]p30'!$J$149,"")</f>
        <v>36678</v>
      </c>
      <c r="M131" s="464"/>
      <c r="N131" s="25" t="s">
        <v>79</v>
      </c>
      <c r="O131" s="463">
        <f>IF('[2]p30'!$K$149&lt;&gt;0,'[2]p30'!$K$149,"")</f>
        <v>39324</v>
      </c>
      <c r="P131" s="464"/>
      <c r="Q131" s="458"/>
      <c r="R131" s="458"/>
    </row>
    <row r="132" spans="1:18" ht="12.75">
      <c r="A132" s="380" t="s">
        <v>262</v>
      </c>
      <c r="B132" s="381"/>
      <c r="C132" s="381"/>
      <c r="D132" s="446">
        <f>'[2]p30'!$A$151</f>
        <v>0</v>
      </c>
      <c r="E132" s="447"/>
      <c r="F132" s="380" t="s">
        <v>266</v>
      </c>
      <c r="G132" s="381"/>
      <c r="H132" s="446">
        <f>'[2]p30'!$D$151</f>
        <v>0</v>
      </c>
      <c r="I132" s="447"/>
      <c r="J132" s="380" t="s">
        <v>264</v>
      </c>
      <c r="K132" s="381"/>
      <c r="L132" s="446">
        <f>'[2]p30'!$G$151</f>
        <v>0</v>
      </c>
      <c r="M132" s="447"/>
      <c r="N132" s="112" t="s">
        <v>265</v>
      </c>
      <c r="O132" s="446">
        <f>'[2]p30'!$J$151</f>
        <v>0</v>
      </c>
      <c r="P132" s="447"/>
      <c r="Q132" s="458"/>
      <c r="R132" s="458"/>
    </row>
    <row r="133" spans="1:18" ht="12.75">
      <c r="A133" s="384"/>
      <c r="B133" s="384"/>
      <c r="C133" s="384"/>
      <c r="D133" s="384"/>
      <c r="E133" s="384"/>
      <c r="F133" s="384"/>
      <c r="G133" s="384"/>
      <c r="H133" s="384"/>
      <c r="I133" s="384"/>
      <c r="J133" s="384"/>
      <c r="K133" s="384"/>
      <c r="L133" s="384"/>
      <c r="M133" s="384"/>
      <c r="N133" s="384"/>
      <c r="O133" s="384"/>
      <c r="P133" s="384"/>
      <c r="Q133" s="458"/>
      <c r="R133" s="458"/>
    </row>
    <row r="134" spans="1:18" s="3" customFormat="1" ht="13.5" customHeight="1">
      <c r="A134" s="25" t="s">
        <v>80</v>
      </c>
      <c r="B134" s="382" t="str">
        <f>IF('[2]p30'!$A$154&lt;&gt;0,'[2]p30'!$A$154,"")</f>
        <v>Modelagem Numérica de Bacias Sedimentares</v>
      </c>
      <c r="C134" s="382"/>
      <c r="D134" s="382"/>
      <c r="E134" s="382"/>
      <c r="F134" s="382"/>
      <c r="G134" s="382"/>
      <c r="H134" s="382"/>
      <c r="I134" s="383"/>
      <c r="J134" s="380" t="s">
        <v>260</v>
      </c>
      <c r="K134" s="381"/>
      <c r="L134" s="111" t="str">
        <f>IF('[2]p30'!$I$154&lt;&gt;0,'[2]p30'!$I$154,"")</f>
        <v>ANP</v>
      </c>
      <c r="M134" s="61" t="s">
        <v>259</v>
      </c>
      <c r="N134" s="465" t="str">
        <f>IF('[2]p30'!$K$154&lt;&gt;0,'[2]p30'!$K$154,"")</f>
        <v>Em andamento</v>
      </c>
      <c r="O134" s="465"/>
      <c r="P134" s="466"/>
      <c r="Q134" s="458"/>
      <c r="R134" s="458"/>
    </row>
    <row r="135" spans="1:18" s="3" customFormat="1" ht="13.5" customHeight="1">
      <c r="A135" s="25" t="s">
        <v>91</v>
      </c>
      <c r="B135" s="450" t="str">
        <f>IF('[2]p30'!$H$156&lt;&gt;0,'[2]p30'!$H$156,"")</f>
        <v>Coordenador</v>
      </c>
      <c r="C135" s="451"/>
      <c r="D135" s="459" t="s">
        <v>261</v>
      </c>
      <c r="E135" s="460"/>
      <c r="F135" s="461" t="str">
        <f>IF('[2]p30'!$A$156&lt;&gt;0,'[2]p30'!$A$156,"")</f>
        <v>Matemática aplicada</v>
      </c>
      <c r="G135" s="461"/>
      <c r="H135" s="461"/>
      <c r="I135" s="461"/>
      <c r="J135" s="462"/>
      <c r="K135" s="25" t="s">
        <v>78</v>
      </c>
      <c r="L135" s="463">
        <f>IF('[2]p30'!$J$156&lt;&gt;0,'[2]p30'!$J$156,"")</f>
        <v>39114</v>
      </c>
      <c r="M135" s="464"/>
      <c r="N135" s="25" t="s">
        <v>79</v>
      </c>
      <c r="O135" s="463">
        <f>IF('[2]p30'!$K$156&lt;&gt;0,'[2]p30'!$K$156,"")</f>
        <v>39843</v>
      </c>
      <c r="P135" s="464"/>
      <c r="Q135" s="458"/>
      <c r="R135" s="458"/>
    </row>
    <row r="136" spans="1:18" ht="12.75">
      <c r="A136" s="380" t="s">
        <v>262</v>
      </c>
      <c r="B136" s="381"/>
      <c r="C136" s="381"/>
      <c r="D136" s="446">
        <f>'[2]p30'!$A$158</f>
        <v>0</v>
      </c>
      <c r="E136" s="447"/>
      <c r="F136" s="380" t="s">
        <v>266</v>
      </c>
      <c r="G136" s="381"/>
      <c r="H136" s="446">
        <f>'[2]p30'!$D$158</f>
        <v>0</v>
      </c>
      <c r="I136" s="447"/>
      <c r="J136" s="380" t="s">
        <v>264</v>
      </c>
      <c r="K136" s="381"/>
      <c r="L136" s="446">
        <f>'[2]p30'!$G$158</f>
        <v>0</v>
      </c>
      <c r="M136" s="447"/>
      <c r="N136" s="112" t="s">
        <v>265</v>
      </c>
      <c r="O136" s="446">
        <f>'[2]p30'!$J$158</f>
        <v>0</v>
      </c>
      <c r="P136" s="447"/>
      <c r="Q136" s="458"/>
      <c r="R136" s="458"/>
    </row>
    <row r="137" spans="1:18" ht="12.75">
      <c r="A137" s="384"/>
      <c r="B137" s="384"/>
      <c r="C137" s="384"/>
      <c r="D137" s="384"/>
      <c r="E137" s="384"/>
      <c r="F137" s="384"/>
      <c r="G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458"/>
      <c r="R137" s="458"/>
    </row>
    <row r="138" spans="1:18" s="3" customFormat="1" ht="13.5" customHeight="1">
      <c r="A138" s="25" t="s">
        <v>80</v>
      </c>
      <c r="B138" s="382" t="str">
        <f>IF('[2]p30'!$A$161&lt;&gt;0,'[2]p30'!$A$161,"")</f>
        <v>O uso do computador ensino de matemática</v>
      </c>
      <c r="C138" s="382"/>
      <c r="D138" s="382"/>
      <c r="E138" s="382"/>
      <c r="F138" s="382"/>
      <c r="G138" s="382"/>
      <c r="H138" s="382"/>
      <c r="I138" s="383"/>
      <c r="J138" s="380" t="s">
        <v>260</v>
      </c>
      <c r="K138" s="381"/>
      <c r="L138" s="111" t="str">
        <f>IF('[2]p30'!$I$161&lt;&gt;0,'[2]p30'!$I$161,"")</f>
        <v>UFCG</v>
      </c>
      <c r="M138" s="61" t="s">
        <v>259</v>
      </c>
      <c r="N138" s="465" t="str">
        <f>IF('[2]p30'!$K$161&lt;&gt;0,'[2]p30'!$K$161,"")</f>
        <v>Em andamento</v>
      </c>
      <c r="O138" s="465"/>
      <c r="P138" s="466"/>
      <c r="Q138" s="458"/>
      <c r="R138" s="458"/>
    </row>
    <row r="139" spans="1:18" s="3" customFormat="1" ht="13.5" customHeight="1">
      <c r="A139" s="25" t="s">
        <v>91</v>
      </c>
      <c r="B139" s="450">
        <f>IF('[2]p30'!$H$163&lt;&gt;0,'[2]p30'!$H$163,"")</f>
      </c>
      <c r="C139" s="451"/>
      <c r="D139" s="459" t="s">
        <v>261</v>
      </c>
      <c r="E139" s="460"/>
      <c r="F139" s="461">
        <f>IF('[2]p30'!$A$163&lt;&gt;0,'[2]p30'!$A$163,"")</f>
      </c>
      <c r="G139" s="461"/>
      <c r="H139" s="461"/>
      <c r="I139" s="461"/>
      <c r="J139" s="462"/>
      <c r="K139" s="25" t="s">
        <v>78</v>
      </c>
      <c r="L139" s="463">
        <f>IF('[2]p30'!$J$163&lt;&gt;0,'[2]p30'!$J$163,"")</f>
      </c>
      <c r="M139" s="464"/>
      <c r="N139" s="25" t="s">
        <v>79</v>
      </c>
      <c r="O139" s="463">
        <f>IF('[2]p30'!$K$163&lt;&gt;0,'[2]p30'!$K$163,"")</f>
      </c>
      <c r="P139" s="464"/>
      <c r="Q139" s="458"/>
      <c r="R139" s="458"/>
    </row>
    <row r="140" spans="1:18" ht="12.75">
      <c r="A140" s="380" t="s">
        <v>262</v>
      </c>
      <c r="B140" s="381"/>
      <c r="C140" s="381"/>
      <c r="D140" s="446">
        <f>'[2]p30'!$A$165</f>
        <v>0</v>
      </c>
      <c r="E140" s="447"/>
      <c r="F140" s="380" t="s">
        <v>266</v>
      </c>
      <c r="G140" s="381"/>
      <c r="H140" s="446">
        <f>'[2]p30'!$D$165</f>
        <v>0</v>
      </c>
      <c r="I140" s="447"/>
      <c r="J140" s="380" t="s">
        <v>264</v>
      </c>
      <c r="K140" s="381"/>
      <c r="L140" s="446">
        <f>'[2]p30'!$G$165</f>
        <v>0</v>
      </c>
      <c r="M140" s="447"/>
      <c r="N140" s="112" t="s">
        <v>265</v>
      </c>
      <c r="O140" s="446">
        <f>'[2]p30'!$J$165</f>
        <v>0</v>
      </c>
      <c r="P140" s="447"/>
      <c r="Q140" s="458"/>
      <c r="R140" s="458"/>
    </row>
    <row r="141" spans="1:19" s="46" customFormat="1" ht="11.25" customHeight="1">
      <c r="A141" s="380" t="str">
        <f>T('[2]p32'!$C$13:$G$13)</f>
        <v>Sérgio Mota Alves</v>
      </c>
      <c r="B141" s="381"/>
      <c r="C141" s="381"/>
      <c r="D141" s="381"/>
      <c r="E141" s="385"/>
      <c r="F141" s="456"/>
      <c r="G141" s="457"/>
      <c r="H141" s="457"/>
      <c r="I141" s="457"/>
      <c r="J141" s="457"/>
      <c r="K141" s="457"/>
      <c r="L141" s="457"/>
      <c r="M141" s="457"/>
      <c r="N141" s="457"/>
      <c r="O141" s="457"/>
      <c r="P141" s="457"/>
      <c r="Q141" s="458"/>
      <c r="R141" s="458"/>
      <c r="S141" s="39"/>
    </row>
    <row r="142" spans="1:18" s="3" customFormat="1" ht="13.5" customHeight="1">
      <c r="A142" s="25" t="s">
        <v>80</v>
      </c>
      <c r="B142" s="382" t="str">
        <f>IF('[2]p32'!$A$140&lt;&gt;0,'[2]p32'!$A$140,"")</f>
        <v>Dimensao de Gelfand Kirillov</v>
      </c>
      <c r="C142" s="382"/>
      <c r="D142" s="382"/>
      <c r="E142" s="382"/>
      <c r="F142" s="382"/>
      <c r="G142" s="382"/>
      <c r="H142" s="382"/>
      <c r="I142" s="383"/>
      <c r="J142" s="380" t="s">
        <v>260</v>
      </c>
      <c r="K142" s="381"/>
      <c r="L142" s="111" t="str">
        <f>IF('[2]p32'!$I$140&lt;&gt;0,'[2]p32'!$I$140,"")</f>
        <v>CNPq</v>
      </c>
      <c r="M142" s="61" t="s">
        <v>259</v>
      </c>
      <c r="N142" s="465" t="str">
        <f>IF('[2]p32'!$K$140&lt;&gt;0,'[2]p32'!$K$140,"")</f>
        <v>Em andamento</v>
      </c>
      <c r="O142" s="465"/>
      <c r="P142" s="466"/>
      <c r="Q142" s="458"/>
      <c r="R142" s="458"/>
    </row>
    <row r="143" spans="1:18" s="3" customFormat="1" ht="13.5" customHeight="1">
      <c r="A143" s="25" t="s">
        <v>91</v>
      </c>
      <c r="B143" s="450" t="str">
        <f>IF('[2]p32'!$H$142&lt;&gt;0,'[2]p32'!$H$142,"")</f>
        <v>Coordenador</v>
      </c>
      <c r="C143" s="451"/>
      <c r="D143" s="459" t="s">
        <v>261</v>
      </c>
      <c r="E143" s="460"/>
      <c r="F143" s="461" t="str">
        <f>IF('[2]p32'!$A$142&lt;&gt;0,'[2]p32'!$A$142,"")</f>
        <v>PI teoria</v>
      </c>
      <c r="G143" s="461"/>
      <c r="H143" s="461"/>
      <c r="I143" s="461"/>
      <c r="J143" s="462"/>
      <c r="K143" s="25" t="s">
        <v>78</v>
      </c>
      <c r="L143" s="463">
        <f>IF('[2]p32'!$J$142&lt;&gt;0,'[2]p32'!$J$142,"")</f>
        <v>39206</v>
      </c>
      <c r="M143" s="464"/>
      <c r="N143" s="25" t="s">
        <v>79</v>
      </c>
      <c r="O143" s="463">
        <f>IF('[2]p32'!$K$142&lt;&gt;0,'[2]p32'!$K$142,"")</f>
      </c>
      <c r="P143" s="464"/>
      <c r="Q143" s="458"/>
      <c r="R143" s="458"/>
    </row>
    <row r="144" spans="1:18" ht="12.75">
      <c r="A144" s="380" t="s">
        <v>262</v>
      </c>
      <c r="B144" s="381"/>
      <c r="C144" s="381"/>
      <c r="D144" s="446">
        <f>'[2]p32'!$A$144</f>
        <v>0</v>
      </c>
      <c r="E144" s="447"/>
      <c r="F144" s="380" t="s">
        <v>263</v>
      </c>
      <c r="G144" s="381"/>
      <c r="H144" s="446">
        <f>'[2]p32'!$D$144</f>
        <v>0</v>
      </c>
      <c r="I144" s="447"/>
      <c r="J144" s="380" t="s">
        <v>264</v>
      </c>
      <c r="K144" s="381"/>
      <c r="L144" s="446">
        <f>'[2]p32'!$G$144</f>
        <v>0</v>
      </c>
      <c r="M144" s="447"/>
      <c r="N144" s="112" t="s">
        <v>265</v>
      </c>
      <c r="O144" s="446">
        <f>'[2]p32'!$J$144</f>
        <v>0</v>
      </c>
      <c r="P144" s="447"/>
      <c r="Q144" s="458"/>
      <c r="R144" s="458"/>
    </row>
    <row r="145" spans="1:18" ht="12.75">
      <c r="A145" s="384"/>
      <c r="B145" s="384"/>
      <c r="C145" s="384"/>
      <c r="D145" s="384"/>
      <c r="E145" s="384"/>
      <c r="F145" s="384"/>
      <c r="G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458"/>
      <c r="R145" s="458"/>
    </row>
    <row r="146" spans="1:18" s="3" customFormat="1" ht="13.5" customHeight="1">
      <c r="A146" s="25" t="s">
        <v>80</v>
      </c>
      <c r="B146" s="382" t="str">
        <f>IF('[2]p32'!$A$147&lt;&gt;0,'[2]p32'!$A$147,"")</f>
        <v>Identidades para matrizes em blocos</v>
      </c>
      <c r="C146" s="382"/>
      <c r="D146" s="382"/>
      <c r="E146" s="382"/>
      <c r="F146" s="382"/>
      <c r="G146" s="382"/>
      <c r="H146" s="382"/>
      <c r="I146" s="383"/>
      <c r="J146" s="380" t="s">
        <v>260</v>
      </c>
      <c r="K146" s="381"/>
      <c r="L146" s="111" t="str">
        <f>IF('[2]p32'!$I$147&lt;&gt;0,'[2]p32'!$I$147,"")</f>
        <v>CNPq</v>
      </c>
      <c r="M146" s="61" t="s">
        <v>259</v>
      </c>
      <c r="N146" s="465" t="str">
        <f>IF('[2]p32'!$K$147&lt;&gt;0,'[2]p32'!$K$147,"")</f>
        <v>Em andamento</v>
      </c>
      <c r="O146" s="465"/>
      <c r="P146" s="466"/>
      <c r="Q146" s="458"/>
      <c r="R146" s="458"/>
    </row>
    <row r="147" spans="1:18" s="3" customFormat="1" ht="13.5" customHeight="1">
      <c r="A147" s="25" t="s">
        <v>91</v>
      </c>
      <c r="B147" s="450" t="str">
        <f>IF('[2]p32'!$H$149&lt;&gt;0,'[2]p32'!$H$149,"")</f>
        <v>Participante</v>
      </c>
      <c r="C147" s="451"/>
      <c r="D147" s="459" t="s">
        <v>261</v>
      </c>
      <c r="E147" s="460"/>
      <c r="F147" s="461" t="str">
        <f>IF('[2]p32'!$A$149&lt;&gt;0,'[2]p32'!$A$149,"")</f>
        <v>Algebras com identidades polinomiais</v>
      </c>
      <c r="G147" s="461"/>
      <c r="H147" s="461"/>
      <c r="I147" s="461"/>
      <c r="J147" s="462"/>
      <c r="K147" s="25" t="s">
        <v>78</v>
      </c>
      <c r="L147" s="463">
        <f>IF('[2]p32'!$J$149&lt;&gt;0,'[2]p32'!$J$149,"")</f>
        <v>39145</v>
      </c>
      <c r="M147" s="464"/>
      <c r="N147" s="25" t="s">
        <v>79</v>
      </c>
      <c r="O147" s="463">
        <f>IF('[2]p32'!$K$149&lt;&gt;0,'[2]p32'!$K$149,"")</f>
      </c>
      <c r="P147" s="464"/>
      <c r="Q147" s="458"/>
      <c r="R147" s="458"/>
    </row>
    <row r="148" spans="1:18" ht="12.75">
      <c r="A148" s="380" t="s">
        <v>262</v>
      </c>
      <c r="B148" s="381"/>
      <c r="C148" s="381"/>
      <c r="D148" s="446">
        <f>'[2]p32'!$A$151</f>
        <v>0</v>
      </c>
      <c r="E148" s="447"/>
      <c r="F148" s="380" t="s">
        <v>266</v>
      </c>
      <c r="G148" s="381"/>
      <c r="H148" s="446">
        <f>'[2]p32'!$D$151</f>
        <v>0</v>
      </c>
      <c r="I148" s="447"/>
      <c r="J148" s="380" t="s">
        <v>264</v>
      </c>
      <c r="K148" s="381"/>
      <c r="L148" s="446">
        <f>'[2]p32'!$G$151</f>
        <v>0</v>
      </c>
      <c r="M148" s="447"/>
      <c r="N148" s="112" t="s">
        <v>265</v>
      </c>
      <c r="O148" s="446">
        <f>'[2]p32'!$J$151</f>
        <v>0</v>
      </c>
      <c r="P148" s="447"/>
      <c r="Q148" s="458"/>
      <c r="R148" s="458"/>
    </row>
    <row r="149" spans="1:18" ht="12.75">
      <c r="A149" s="384"/>
      <c r="B149" s="384"/>
      <c r="C149" s="384"/>
      <c r="D149" s="384"/>
      <c r="E149" s="384"/>
      <c r="F149" s="384"/>
      <c r="G149" s="384"/>
      <c r="H149" s="384"/>
      <c r="I149" s="384"/>
      <c r="J149" s="384"/>
      <c r="K149" s="384"/>
      <c r="L149" s="384"/>
      <c r="M149" s="384"/>
      <c r="N149" s="384"/>
      <c r="O149" s="384"/>
      <c r="P149" s="384"/>
      <c r="Q149" s="458"/>
      <c r="R149" s="458"/>
    </row>
    <row r="150" spans="1:18" s="3" customFormat="1" ht="13.5" customHeight="1">
      <c r="A150" s="25" t="s">
        <v>80</v>
      </c>
      <c r="B150" s="382" t="str">
        <f>IF('[2]p32'!$A$154&lt;&gt;0,'[2]p32'!$A$154,"")</f>
        <v>Identidades polinomiais fracas</v>
      </c>
      <c r="C150" s="382"/>
      <c r="D150" s="382"/>
      <c r="E150" s="382"/>
      <c r="F150" s="382"/>
      <c r="G150" s="382"/>
      <c r="H150" s="382"/>
      <c r="I150" s="383"/>
      <c r="J150" s="380" t="s">
        <v>260</v>
      </c>
      <c r="K150" s="381"/>
      <c r="L150" s="111" t="str">
        <f>IF('[2]p32'!$I$154&lt;&gt;0,'[2]p32'!$I$154,"")</f>
        <v>CNPq</v>
      </c>
      <c r="M150" s="61" t="s">
        <v>259</v>
      </c>
      <c r="N150" s="465" t="str">
        <f>IF('[2]p32'!$K$154&lt;&gt;0,'[2]p32'!$K$154,"")</f>
        <v>Em andamento</v>
      </c>
      <c r="O150" s="465"/>
      <c r="P150" s="466"/>
      <c r="Q150" s="458"/>
      <c r="R150" s="458"/>
    </row>
    <row r="151" spans="1:18" s="3" customFormat="1" ht="13.5" customHeight="1">
      <c r="A151" s="25" t="s">
        <v>91</v>
      </c>
      <c r="B151" s="450" t="str">
        <f>IF('[2]p32'!$H$156&lt;&gt;0,'[2]p32'!$H$156,"")</f>
        <v>Coordenador</v>
      </c>
      <c r="C151" s="451"/>
      <c r="D151" s="459" t="s">
        <v>261</v>
      </c>
      <c r="E151" s="460"/>
      <c r="F151" s="461" t="str">
        <f>IF('[2]p32'!$A$156&lt;&gt;0,'[2]p32'!$A$156,"")</f>
        <v>Álgebras com identidades polinomiais</v>
      </c>
      <c r="G151" s="461"/>
      <c r="H151" s="461"/>
      <c r="I151" s="461"/>
      <c r="J151" s="462"/>
      <c r="K151" s="25" t="s">
        <v>78</v>
      </c>
      <c r="L151" s="463">
        <f>IF('[2]p32'!$J$156&lt;&gt;0,'[2]p32'!$J$156,"")</f>
        <v>39070</v>
      </c>
      <c r="M151" s="464"/>
      <c r="N151" s="25" t="s">
        <v>79</v>
      </c>
      <c r="O151" s="463">
        <f>IF('[2]p32'!$K$156&lt;&gt;0,'[2]p32'!$K$156,"")</f>
      </c>
      <c r="P151" s="464"/>
      <c r="Q151" s="458"/>
      <c r="R151" s="458"/>
    </row>
    <row r="152" spans="1:18" ht="12.75">
      <c r="A152" s="380" t="s">
        <v>262</v>
      </c>
      <c r="B152" s="381"/>
      <c r="C152" s="381"/>
      <c r="D152" s="446">
        <f>'[2]p32'!$A$158</f>
        <v>0</v>
      </c>
      <c r="E152" s="447"/>
      <c r="F152" s="380" t="s">
        <v>266</v>
      </c>
      <c r="G152" s="381"/>
      <c r="H152" s="446">
        <f>'[2]p32'!$D$158</f>
        <v>0</v>
      </c>
      <c r="I152" s="447"/>
      <c r="J152" s="380" t="s">
        <v>264</v>
      </c>
      <c r="K152" s="381"/>
      <c r="L152" s="446">
        <f>'[2]p32'!$G$158</f>
        <v>0</v>
      </c>
      <c r="M152" s="447"/>
      <c r="N152" s="112" t="s">
        <v>265</v>
      </c>
      <c r="O152" s="446">
        <f>'[2]p32'!$J$158</f>
        <v>0</v>
      </c>
      <c r="P152" s="447"/>
      <c r="Q152" s="458"/>
      <c r="R152" s="458"/>
    </row>
    <row r="153" spans="1:18" ht="12.75">
      <c r="A153" s="384"/>
      <c r="B153" s="384"/>
      <c r="C153" s="384"/>
      <c r="D153" s="384"/>
      <c r="E153" s="384"/>
      <c r="F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458"/>
      <c r="R153" s="458"/>
    </row>
    <row r="154" spans="1:19" s="46" customFormat="1" ht="11.25" customHeight="1">
      <c r="A154" s="380" t="str">
        <f>T('[2]p34'!$C$13:$G$13)</f>
        <v>Vanio Fragoso de Melo</v>
      </c>
      <c r="B154" s="381"/>
      <c r="C154" s="381"/>
      <c r="D154" s="381"/>
      <c r="E154" s="385"/>
      <c r="F154" s="456"/>
      <c r="G154" s="457"/>
      <c r="H154" s="457"/>
      <c r="I154" s="457"/>
      <c r="J154" s="457"/>
      <c r="K154" s="457"/>
      <c r="L154" s="457"/>
      <c r="M154" s="457"/>
      <c r="N154" s="457"/>
      <c r="O154" s="457"/>
      <c r="P154" s="457"/>
      <c r="Q154" s="458"/>
      <c r="R154" s="458"/>
      <c r="S154" s="39"/>
    </row>
    <row r="155" spans="1:18" s="3" customFormat="1" ht="13.5" customHeight="1">
      <c r="A155" s="25" t="s">
        <v>80</v>
      </c>
      <c r="B155" s="382" t="str">
        <f>IF('[2]p34'!$A$140&lt;&gt;0,'[2]p34'!$A$140,"")</f>
        <v>Modelos Deformáveis e Algoritmos de Colisões</v>
      </c>
      <c r="C155" s="382"/>
      <c r="D155" s="382"/>
      <c r="E155" s="382"/>
      <c r="F155" s="382"/>
      <c r="G155" s="382"/>
      <c r="H155" s="382"/>
      <c r="I155" s="383"/>
      <c r="J155" s="380" t="s">
        <v>260</v>
      </c>
      <c r="K155" s="381"/>
      <c r="L155" s="111">
        <f>IF('[2]p34'!$I$140&lt;&gt;0,'[2]p34'!$I$140,"")</f>
      </c>
      <c r="M155" s="61" t="s">
        <v>259</v>
      </c>
      <c r="N155" s="465" t="str">
        <f>IF('[2]p34'!$K$140&lt;&gt;0,'[2]p34'!$K$140,"")</f>
        <v>Em andamento</v>
      </c>
      <c r="O155" s="465"/>
      <c r="P155" s="466"/>
      <c r="Q155" s="458"/>
      <c r="R155" s="458"/>
    </row>
    <row r="156" spans="1:18" s="3" customFormat="1" ht="13.5" customHeight="1">
      <c r="A156" s="25" t="s">
        <v>91</v>
      </c>
      <c r="B156" s="450" t="str">
        <f>IF('[2]p34'!$H$142&lt;&gt;0,'[2]p34'!$H$142,"")</f>
        <v>Coordenador</v>
      </c>
      <c r="C156" s="451"/>
      <c r="D156" s="459" t="s">
        <v>261</v>
      </c>
      <c r="E156" s="460"/>
      <c r="F156" s="461" t="str">
        <f>IF('[2]p34'!$A$142&lt;&gt;0,'[2]p34'!$A$142,"")</f>
        <v>Computação Gráfica</v>
      </c>
      <c r="G156" s="461"/>
      <c r="H156" s="461"/>
      <c r="I156" s="461"/>
      <c r="J156" s="462"/>
      <c r="K156" s="25" t="s">
        <v>78</v>
      </c>
      <c r="L156" s="463">
        <f>IF('[2]p34'!$J$142&lt;&gt;0,'[2]p34'!$J$142,"")</f>
        <v>38412</v>
      </c>
      <c r="M156" s="464"/>
      <c r="N156" s="25" t="s">
        <v>79</v>
      </c>
      <c r="O156" s="463">
        <f>IF('[2]p34'!$K$142&lt;&gt;0,'[2]p34'!$K$142,"")</f>
      </c>
      <c r="P156" s="464"/>
      <c r="Q156" s="458"/>
      <c r="R156" s="458"/>
    </row>
    <row r="157" spans="1:18" ht="12.75">
      <c r="A157" s="380" t="s">
        <v>262</v>
      </c>
      <c r="B157" s="381"/>
      <c r="C157" s="381"/>
      <c r="D157" s="446">
        <f>'[2]p34'!$A$144</f>
        <v>0</v>
      </c>
      <c r="E157" s="447"/>
      <c r="F157" s="380" t="s">
        <v>263</v>
      </c>
      <c r="G157" s="381"/>
      <c r="H157" s="446">
        <f>'[2]p34'!$D$144</f>
        <v>0</v>
      </c>
      <c r="I157" s="447"/>
      <c r="J157" s="380" t="s">
        <v>264</v>
      </c>
      <c r="K157" s="381"/>
      <c r="L157" s="446">
        <f>'[2]p34'!$G$144</f>
        <v>0</v>
      </c>
      <c r="M157" s="447"/>
      <c r="N157" s="112" t="s">
        <v>265</v>
      </c>
      <c r="O157" s="446">
        <f>'[2]p34'!$J$144</f>
        <v>0</v>
      </c>
      <c r="P157" s="447"/>
      <c r="Q157" s="458"/>
      <c r="R157" s="458"/>
    </row>
    <row r="158" spans="1:18" ht="12.75">
      <c r="A158" s="384"/>
      <c r="B158" s="384"/>
      <c r="C158" s="384"/>
      <c r="D158" s="384"/>
      <c r="E158" s="384"/>
      <c r="F158" s="384"/>
      <c r="G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458"/>
      <c r="R158" s="458"/>
    </row>
  </sheetData>
  <sheetProtection password="CA19" sheet="1" objects="1" scenarios="1"/>
  <mergeCells count="596">
    <mergeCell ref="A157:C157"/>
    <mergeCell ref="D157:E157"/>
    <mergeCell ref="A158:P158"/>
    <mergeCell ref="J157:K157"/>
    <mergeCell ref="L157:M157"/>
    <mergeCell ref="O157:P157"/>
    <mergeCell ref="F157:G157"/>
    <mergeCell ref="H157:I157"/>
    <mergeCell ref="F156:J156"/>
    <mergeCell ref="L156:M156"/>
    <mergeCell ref="A154:E154"/>
    <mergeCell ref="F154:P154"/>
    <mergeCell ref="B155:I155"/>
    <mergeCell ref="J155:K155"/>
    <mergeCell ref="N155:P155"/>
    <mergeCell ref="O156:P156"/>
    <mergeCell ref="B156:C156"/>
    <mergeCell ref="D156:E156"/>
    <mergeCell ref="A152:C152"/>
    <mergeCell ref="D152:E152"/>
    <mergeCell ref="A153:P153"/>
    <mergeCell ref="J152:K152"/>
    <mergeCell ref="L152:M152"/>
    <mergeCell ref="O152:P152"/>
    <mergeCell ref="F152:G152"/>
    <mergeCell ref="H152:I152"/>
    <mergeCell ref="F151:J151"/>
    <mergeCell ref="L151:M151"/>
    <mergeCell ref="A149:P149"/>
    <mergeCell ref="B150:I150"/>
    <mergeCell ref="J150:K150"/>
    <mergeCell ref="N150:P150"/>
    <mergeCell ref="O151:P151"/>
    <mergeCell ref="B151:C151"/>
    <mergeCell ref="D151:E151"/>
    <mergeCell ref="J148:K148"/>
    <mergeCell ref="L148:M148"/>
    <mergeCell ref="O148:P148"/>
    <mergeCell ref="B147:C147"/>
    <mergeCell ref="D147:E147"/>
    <mergeCell ref="A148:C148"/>
    <mergeCell ref="D148:E148"/>
    <mergeCell ref="F148:G148"/>
    <mergeCell ref="H148:I148"/>
    <mergeCell ref="F147:J147"/>
    <mergeCell ref="L147:M147"/>
    <mergeCell ref="A145:P145"/>
    <mergeCell ref="B146:I146"/>
    <mergeCell ref="J146:K146"/>
    <mergeCell ref="N146:P146"/>
    <mergeCell ref="O147:P147"/>
    <mergeCell ref="J144:K144"/>
    <mergeCell ref="L144:M144"/>
    <mergeCell ref="O144:P144"/>
    <mergeCell ref="B143:C143"/>
    <mergeCell ref="D143:E143"/>
    <mergeCell ref="A144:C144"/>
    <mergeCell ref="D144:E144"/>
    <mergeCell ref="F144:G144"/>
    <mergeCell ref="H144:I144"/>
    <mergeCell ref="F143:J143"/>
    <mergeCell ref="L143:M143"/>
    <mergeCell ref="A141:E141"/>
    <mergeCell ref="F141:P141"/>
    <mergeCell ref="B142:I142"/>
    <mergeCell ref="J142:K142"/>
    <mergeCell ref="N142:P142"/>
    <mergeCell ref="O143:P143"/>
    <mergeCell ref="J140:K140"/>
    <mergeCell ref="L140:M140"/>
    <mergeCell ref="O140:P140"/>
    <mergeCell ref="B139:C139"/>
    <mergeCell ref="D139:E139"/>
    <mergeCell ref="A140:C140"/>
    <mergeCell ref="D140:E140"/>
    <mergeCell ref="F140:G140"/>
    <mergeCell ref="H140:I140"/>
    <mergeCell ref="F139:J139"/>
    <mergeCell ref="L139:M139"/>
    <mergeCell ref="A137:P137"/>
    <mergeCell ref="B138:I138"/>
    <mergeCell ref="J138:K138"/>
    <mergeCell ref="N138:P138"/>
    <mergeCell ref="O139:P139"/>
    <mergeCell ref="J136:K136"/>
    <mergeCell ref="L136:M136"/>
    <mergeCell ref="O136:P136"/>
    <mergeCell ref="B135:C135"/>
    <mergeCell ref="D135:E135"/>
    <mergeCell ref="A136:C136"/>
    <mergeCell ref="D136:E136"/>
    <mergeCell ref="F136:G136"/>
    <mergeCell ref="H136:I136"/>
    <mergeCell ref="F135:J135"/>
    <mergeCell ref="L135:M135"/>
    <mergeCell ref="A133:P133"/>
    <mergeCell ref="B134:I134"/>
    <mergeCell ref="J134:K134"/>
    <mergeCell ref="N134:P134"/>
    <mergeCell ref="O135:P135"/>
    <mergeCell ref="J132:K132"/>
    <mergeCell ref="L132:M132"/>
    <mergeCell ref="O132:P132"/>
    <mergeCell ref="B131:C131"/>
    <mergeCell ref="D131:E131"/>
    <mergeCell ref="A132:C132"/>
    <mergeCell ref="D132:E132"/>
    <mergeCell ref="F132:G132"/>
    <mergeCell ref="H132:I132"/>
    <mergeCell ref="F131:J131"/>
    <mergeCell ref="L131:M131"/>
    <mergeCell ref="A129:P129"/>
    <mergeCell ref="B130:I130"/>
    <mergeCell ref="J130:K130"/>
    <mergeCell ref="N130:P130"/>
    <mergeCell ref="O131:P131"/>
    <mergeCell ref="J128:K128"/>
    <mergeCell ref="L128:M128"/>
    <mergeCell ref="O128:P128"/>
    <mergeCell ref="B127:C127"/>
    <mergeCell ref="D127:E127"/>
    <mergeCell ref="A128:C128"/>
    <mergeCell ref="D128:E128"/>
    <mergeCell ref="F128:G128"/>
    <mergeCell ref="H128:I128"/>
    <mergeCell ref="F127:J127"/>
    <mergeCell ref="L127:M127"/>
    <mergeCell ref="A125:E125"/>
    <mergeCell ref="F125:P125"/>
    <mergeCell ref="B126:I126"/>
    <mergeCell ref="J126:K126"/>
    <mergeCell ref="N126:P126"/>
    <mergeCell ref="O127:P127"/>
    <mergeCell ref="A123:C123"/>
    <mergeCell ref="D123:E123"/>
    <mergeCell ref="A124:P124"/>
    <mergeCell ref="J123:K123"/>
    <mergeCell ref="L123:M123"/>
    <mergeCell ref="O123:P123"/>
    <mergeCell ref="F123:G123"/>
    <mergeCell ref="H123:I123"/>
    <mergeCell ref="F122:J122"/>
    <mergeCell ref="L122:M122"/>
    <mergeCell ref="A120:E120"/>
    <mergeCell ref="F120:P120"/>
    <mergeCell ref="B121:I121"/>
    <mergeCell ref="J121:K121"/>
    <mergeCell ref="N121:P121"/>
    <mergeCell ref="O122:P122"/>
    <mergeCell ref="B122:C122"/>
    <mergeCell ref="D122:E122"/>
    <mergeCell ref="A118:C118"/>
    <mergeCell ref="D118:E118"/>
    <mergeCell ref="A119:P119"/>
    <mergeCell ref="J118:K118"/>
    <mergeCell ref="L118:M118"/>
    <mergeCell ref="O118:P118"/>
    <mergeCell ref="F118:G118"/>
    <mergeCell ref="H118:I118"/>
    <mergeCell ref="F117:J117"/>
    <mergeCell ref="L117:M117"/>
    <mergeCell ref="A115:P115"/>
    <mergeCell ref="B116:I116"/>
    <mergeCell ref="J116:K116"/>
    <mergeCell ref="N116:P116"/>
    <mergeCell ref="O117:P117"/>
    <mergeCell ref="B117:C117"/>
    <mergeCell ref="D117:E117"/>
    <mergeCell ref="J114:K114"/>
    <mergeCell ref="L114:M114"/>
    <mergeCell ref="O114:P114"/>
    <mergeCell ref="B113:C113"/>
    <mergeCell ref="D113:E113"/>
    <mergeCell ref="A114:C114"/>
    <mergeCell ref="D114:E114"/>
    <mergeCell ref="F114:G114"/>
    <mergeCell ref="H114:I114"/>
    <mergeCell ref="F113:J113"/>
    <mergeCell ref="L113:M113"/>
    <mergeCell ref="A111:E111"/>
    <mergeCell ref="F111:P111"/>
    <mergeCell ref="B112:I112"/>
    <mergeCell ref="J112:K112"/>
    <mergeCell ref="N112:P112"/>
    <mergeCell ref="O113:P113"/>
    <mergeCell ref="O8:P8"/>
    <mergeCell ref="J12:K12"/>
    <mergeCell ref="J14:K14"/>
    <mergeCell ref="J16:K16"/>
    <mergeCell ref="O13:P13"/>
    <mergeCell ref="O9:P9"/>
    <mergeCell ref="A10:P10"/>
    <mergeCell ref="A11:E11"/>
    <mergeCell ref="F11:P11"/>
    <mergeCell ref="B12:I12"/>
    <mergeCell ref="A6:E6"/>
    <mergeCell ref="F6:P6"/>
    <mergeCell ref="B7:I7"/>
    <mergeCell ref="J7:K7"/>
    <mergeCell ref="N7:P7"/>
    <mergeCell ref="F9:G9"/>
    <mergeCell ref="H9:I9"/>
    <mergeCell ref="F8:J8"/>
    <mergeCell ref="L8:M8"/>
    <mergeCell ref="J9:K9"/>
    <mergeCell ref="L9:M9"/>
    <mergeCell ref="B8:C8"/>
    <mergeCell ref="D8:E8"/>
    <mergeCell ref="A9:C9"/>
    <mergeCell ref="D9:E9"/>
    <mergeCell ref="N12:P12"/>
    <mergeCell ref="L14:M14"/>
    <mergeCell ref="O14:P14"/>
    <mergeCell ref="B13:C13"/>
    <mergeCell ref="D13:E13"/>
    <mergeCell ref="A14:C14"/>
    <mergeCell ref="D14:E14"/>
    <mergeCell ref="F14:G14"/>
    <mergeCell ref="H14:I14"/>
    <mergeCell ref="F13:J13"/>
    <mergeCell ref="L13:M13"/>
    <mergeCell ref="A15:P15"/>
    <mergeCell ref="B16:I16"/>
    <mergeCell ref="N16:P16"/>
    <mergeCell ref="O17:P17"/>
    <mergeCell ref="F18:G18"/>
    <mergeCell ref="H18:I18"/>
    <mergeCell ref="F17:J17"/>
    <mergeCell ref="L17:M17"/>
    <mergeCell ref="J18:K18"/>
    <mergeCell ref="B17:C17"/>
    <mergeCell ref="D17:E17"/>
    <mergeCell ref="A18:C18"/>
    <mergeCell ref="D18:E18"/>
    <mergeCell ref="O21:P21"/>
    <mergeCell ref="A1:P1"/>
    <mergeCell ref="A4:P5"/>
    <mergeCell ref="A2:P2"/>
    <mergeCell ref="M3:N3"/>
    <mergeCell ref="O3:P3"/>
    <mergeCell ref="E3:L3"/>
    <mergeCell ref="A3:D3"/>
    <mergeCell ref="L18:M18"/>
    <mergeCell ref="O18:P18"/>
    <mergeCell ref="A19:P19"/>
    <mergeCell ref="B20:I20"/>
    <mergeCell ref="J20:K20"/>
    <mergeCell ref="N20:P20"/>
    <mergeCell ref="F22:G22"/>
    <mergeCell ref="H22:I22"/>
    <mergeCell ref="F21:J21"/>
    <mergeCell ref="L21:M21"/>
    <mergeCell ref="B21:C21"/>
    <mergeCell ref="D21:E21"/>
    <mergeCell ref="A22:C22"/>
    <mergeCell ref="D22:E22"/>
    <mergeCell ref="O26:P26"/>
    <mergeCell ref="J22:K22"/>
    <mergeCell ref="L22:M22"/>
    <mergeCell ref="O22:P22"/>
    <mergeCell ref="A23:P23"/>
    <mergeCell ref="A24:E24"/>
    <mergeCell ref="F24:P24"/>
    <mergeCell ref="B25:I25"/>
    <mergeCell ref="J25:K25"/>
    <mergeCell ref="N25:P25"/>
    <mergeCell ref="F27:G27"/>
    <mergeCell ref="H27:I27"/>
    <mergeCell ref="F26:J26"/>
    <mergeCell ref="L26:M26"/>
    <mergeCell ref="B26:C26"/>
    <mergeCell ref="D26:E26"/>
    <mergeCell ref="A27:C27"/>
    <mergeCell ref="D27:E27"/>
    <mergeCell ref="O30:P30"/>
    <mergeCell ref="J27:K27"/>
    <mergeCell ref="L27:M27"/>
    <mergeCell ref="O27:P27"/>
    <mergeCell ref="A28:P28"/>
    <mergeCell ref="B29:I29"/>
    <mergeCell ref="J29:K29"/>
    <mergeCell ref="N29:P29"/>
    <mergeCell ref="B30:C30"/>
    <mergeCell ref="D30:E30"/>
    <mergeCell ref="F31:G31"/>
    <mergeCell ref="H31:I31"/>
    <mergeCell ref="F30:J30"/>
    <mergeCell ref="L30:M30"/>
    <mergeCell ref="A31:C31"/>
    <mergeCell ref="D31:E31"/>
    <mergeCell ref="O34:P34"/>
    <mergeCell ref="J31:K31"/>
    <mergeCell ref="L31:M31"/>
    <mergeCell ref="O31:P31"/>
    <mergeCell ref="A32:P32"/>
    <mergeCell ref="B33:I33"/>
    <mergeCell ref="J33:K33"/>
    <mergeCell ref="N33:P33"/>
    <mergeCell ref="F35:G35"/>
    <mergeCell ref="H35:I35"/>
    <mergeCell ref="F34:J34"/>
    <mergeCell ref="L34:M34"/>
    <mergeCell ref="B34:C34"/>
    <mergeCell ref="D34:E34"/>
    <mergeCell ref="A35:C35"/>
    <mergeCell ref="D35:E35"/>
    <mergeCell ref="O38:P38"/>
    <mergeCell ref="J35:K35"/>
    <mergeCell ref="L35:M35"/>
    <mergeCell ref="O35:P35"/>
    <mergeCell ref="A36:P36"/>
    <mergeCell ref="B37:I37"/>
    <mergeCell ref="J37:K37"/>
    <mergeCell ref="N37:P37"/>
    <mergeCell ref="B38:C38"/>
    <mergeCell ref="D38:E38"/>
    <mergeCell ref="F39:G39"/>
    <mergeCell ref="H39:I39"/>
    <mergeCell ref="F38:J38"/>
    <mergeCell ref="L38:M38"/>
    <mergeCell ref="A39:C39"/>
    <mergeCell ref="D39:E39"/>
    <mergeCell ref="O43:P43"/>
    <mergeCell ref="J39:K39"/>
    <mergeCell ref="L39:M39"/>
    <mergeCell ref="O39:P39"/>
    <mergeCell ref="A40:P40"/>
    <mergeCell ref="A41:E41"/>
    <mergeCell ref="F41:P41"/>
    <mergeCell ref="B42:I42"/>
    <mergeCell ref="J42:K42"/>
    <mergeCell ref="N42:P42"/>
    <mergeCell ref="F44:G44"/>
    <mergeCell ref="H44:I44"/>
    <mergeCell ref="F43:J43"/>
    <mergeCell ref="L43:M43"/>
    <mergeCell ref="B43:C43"/>
    <mergeCell ref="D43:E43"/>
    <mergeCell ref="A44:C44"/>
    <mergeCell ref="D44:E44"/>
    <mergeCell ref="O48:P48"/>
    <mergeCell ref="J44:K44"/>
    <mergeCell ref="L44:M44"/>
    <mergeCell ref="O44:P44"/>
    <mergeCell ref="F49:G49"/>
    <mergeCell ref="H49:I49"/>
    <mergeCell ref="F48:J48"/>
    <mergeCell ref="A45:P45"/>
    <mergeCell ref="L48:M48"/>
    <mergeCell ref="A46:E46"/>
    <mergeCell ref="F46:P46"/>
    <mergeCell ref="B47:I47"/>
    <mergeCell ref="J47:K47"/>
    <mergeCell ref="N47:P47"/>
    <mergeCell ref="B48:C48"/>
    <mergeCell ref="D48:E48"/>
    <mergeCell ref="A49:C49"/>
    <mergeCell ref="D49:E49"/>
    <mergeCell ref="O52:P52"/>
    <mergeCell ref="J49:K49"/>
    <mergeCell ref="L49:M49"/>
    <mergeCell ref="O49:P49"/>
    <mergeCell ref="A50:P50"/>
    <mergeCell ref="B51:I51"/>
    <mergeCell ref="J51:K51"/>
    <mergeCell ref="N51:P51"/>
    <mergeCell ref="B52:C52"/>
    <mergeCell ref="D52:E52"/>
    <mergeCell ref="F53:G53"/>
    <mergeCell ref="H53:I53"/>
    <mergeCell ref="F52:J52"/>
    <mergeCell ref="L52:M52"/>
    <mergeCell ref="A53:C53"/>
    <mergeCell ref="D53:E53"/>
    <mergeCell ref="O56:P56"/>
    <mergeCell ref="J53:K53"/>
    <mergeCell ref="L53:M53"/>
    <mergeCell ref="O53:P53"/>
    <mergeCell ref="A54:P54"/>
    <mergeCell ref="B55:I55"/>
    <mergeCell ref="J55:K55"/>
    <mergeCell ref="N55:P55"/>
    <mergeCell ref="F57:G57"/>
    <mergeCell ref="H57:I57"/>
    <mergeCell ref="F56:J56"/>
    <mergeCell ref="L56:M56"/>
    <mergeCell ref="B60:C60"/>
    <mergeCell ref="D60:E60"/>
    <mergeCell ref="B56:C56"/>
    <mergeCell ref="D56:E56"/>
    <mergeCell ref="A57:C57"/>
    <mergeCell ref="D57:E57"/>
    <mergeCell ref="F60:J60"/>
    <mergeCell ref="L60:M60"/>
    <mergeCell ref="O60:P60"/>
    <mergeCell ref="J57:K57"/>
    <mergeCell ref="L57:M57"/>
    <mergeCell ref="O57:P57"/>
    <mergeCell ref="A58:P58"/>
    <mergeCell ref="B59:I59"/>
    <mergeCell ref="J59:K59"/>
    <mergeCell ref="N59:P59"/>
    <mergeCell ref="A61:C61"/>
    <mergeCell ref="D61:E61"/>
    <mergeCell ref="O65:P65"/>
    <mergeCell ref="J61:K61"/>
    <mergeCell ref="L61:M61"/>
    <mergeCell ref="O61:P61"/>
    <mergeCell ref="B65:C65"/>
    <mergeCell ref="D65:E65"/>
    <mergeCell ref="F61:G61"/>
    <mergeCell ref="H61:I61"/>
    <mergeCell ref="F66:G66"/>
    <mergeCell ref="H66:I66"/>
    <mergeCell ref="F65:J65"/>
    <mergeCell ref="A62:P62"/>
    <mergeCell ref="A63:E63"/>
    <mergeCell ref="F63:P63"/>
    <mergeCell ref="L65:M65"/>
    <mergeCell ref="B64:I64"/>
    <mergeCell ref="J64:K64"/>
    <mergeCell ref="N64:P64"/>
    <mergeCell ref="A66:C66"/>
    <mergeCell ref="D66:E66"/>
    <mergeCell ref="O69:P69"/>
    <mergeCell ref="J66:K66"/>
    <mergeCell ref="L66:M66"/>
    <mergeCell ref="O66:P66"/>
    <mergeCell ref="A67:P67"/>
    <mergeCell ref="B68:I68"/>
    <mergeCell ref="J68:K68"/>
    <mergeCell ref="N68:P68"/>
    <mergeCell ref="F70:G70"/>
    <mergeCell ref="H70:I70"/>
    <mergeCell ref="F69:J69"/>
    <mergeCell ref="L69:M69"/>
    <mergeCell ref="B73:C73"/>
    <mergeCell ref="D73:E73"/>
    <mergeCell ref="B69:C69"/>
    <mergeCell ref="D69:E69"/>
    <mergeCell ref="A70:C70"/>
    <mergeCell ref="D70:E70"/>
    <mergeCell ref="F73:J73"/>
    <mergeCell ref="L73:M73"/>
    <mergeCell ref="O73:P73"/>
    <mergeCell ref="J70:K70"/>
    <mergeCell ref="L70:M70"/>
    <mergeCell ref="O70:P70"/>
    <mergeCell ref="A71:P71"/>
    <mergeCell ref="B72:I72"/>
    <mergeCell ref="J72:K72"/>
    <mergeCell ref="N72:P72"/>
    <mergeCell ref="A74:C74"/>
    <mergeCell ref="D74:E74"/>
    <mergeCell ref="O78:P78"/>
    <mergeCell ref="J74:K74"/>
    <mergeCell ref="L74:M74"/>
    <mergeCell ref="O74:P74"/>
    <mergeCell ref="B78:C78"/>
    <mergeCell ref="D78:E78"/>
    <mergeCell ref="F74:G74"/>
    <mergeCell ref="H74:I74"/>
    <mergeCell ref="J79:K79"/>
    <mergeCell ref="F78:J78"/>
    <mergeCell ref="A75:P75"/>
    <mergeCell ref="L78:M78"/>
    <mergeCell ref="A76:E76"/>
    <mergeCell ref="F76:P76"/>
    <mergeCell ref="B77:I77"/>
    <mergeCell ref="J77:K77"/>
    <mergeCell ref="N77:P77"/>
    <mergeCell ref="F79:G79"/>
    <mergeCell ref="H79:I79"/>
    <mergeCell ref="A79:C79"/>
    <mergeCell ref="D79:E79"/>
    <mergeCell ref="A83:C83"/>
    <mergeCell ref="D83:E83"/>
    <mergeCell ref="J83:K83"/>
    <mergeCell ref="O82:P82"/>
    <mergeCell ref="F82:J82"/>
    <mergeCell ref="L82:M82"/>
    <mergeCell ref="B82:C82"/>
    <mergeCell ref="D82:E82"/>
    <mergeCell ref="L79:M79"/>
    <mergeCell ref="J86:K86"/>
    <mergeCell ref="F83:G83"/>
    <mergeCell ref="N86:P86"/>
    <mergeCell ref="H83:I83"/>
    <mergeCell ref="O79:P79"/>
    <mergeCell ref="A80:P80"/>
    <mergeCell ref="B81:I81"/>
    <mergeCell ref="J81:K81"/>
    <mergeCell ref="N81:P81"/>
    <mergeCell ref="O91:P91"/>
    <mergeCell ref="L88:M88"/>
    <mergeCell ref="O88:P88"/>
    <mergeCell ref="L83:M83"/>
    <mergeCell ref="O83:P83"/>
    <mergeCell ref="L87:M87"/>
    <mergeCell ref="A84:P84"/>
    <mergeCell ref="A85:E85"/>
    <mergeCell ref="F85:P85"/>
    <mergeCell ref="B86:I86"/>
    <mergeCell ref="F88:G88"/>
    <mergeCell ref="H88:I88"/>
    <mergeCell ref="F87:J87"/>
    <mergeCell ref="A89:P89"/>
    <mergeCell ref="B87:C87"/>
    <mergeCell ref="D87:E87"/>
    <mergeCell ref="A88:C88"/>
    <mergeCell ref="D88:E88"/>
    <mergeCell ref="J88:K88"/>
    <mergeCell ref="O87:P87"/>
    <mergeCell ref="B90:I90"/>
    <mergeCell ref="J90:K90"/>
    <mergeCell ref="N90:P90"/>
    <mergeCell ref="F92:G92"/>
    <mergeCell ref="H92:I92"/>
    <mergeCell ref="F91:J91"/>
    <mergeCell ref="L91:M91"/>
    <mergeCell ref="B91:C91"/>
    <mergeCell ref="D91:E91"/>
    <mergeCell ref="A92:C92"/>
    <mergeCell ref="D92:E92"/>
    <mergeCell ref="O96:P96"/>
    <mergeCell ref="J92:K92"/>
    <mergeCell ref="L92:M92"/>
    <mergeCell ref="O92:P92"/>
    <mergeCell ref="A93:P93"/>
    <mergeCell ref="A94:E94"/>
    <mergeCell ref="F94:P94"/>
    <mergeCell ref="B95:I95"/>
    <mergeCell ref="J95:K95"/>
    <mergeCell ref="N95:P95"/>
    <mergeCell ref="F97:G97"/>
    <mergeCell ref="H97:I97"/>
    <mergeCell ref="F96:J96"/>
    <mergeCell ref="L96:M96"/>
    <mergeCell ref="B96:C96"/>
    <mergeCell ref="D96:E96"/>
    <mergeCell ref="A97:C97"/>
    <mergeCell ref="D97:E97"/>
    <mergeCell ref="O101:P101"/>
    <mergeCell ref="J97:K97"/>
    <mergeCell ref="L97:M97"/>
    <mergeCell ref="O97:P97"/>
    <mergeCell ref="F102:G102"/>
    <mergeCell ref="H102:I102"/>
    <mergeCell ref="F101:J101"/>
    <mergeCell ref="A98:P98"/>
    <mergeCell ref="L101:M101"/>
    <mergeCell ref="A99:E99"/>
    <mergeCell ref="F99:P99"/>
    <mergeCell ref="B100:I100"/>
    <mergeCell ref="J100:K100"/>
    <mergeCell ref="N100:P100"/>
    <mergeCell ref="B105:C105"/>
    <mergeCell ref="D105:E105"/>
    <mergeCell ref="B101:C101"/>
    <mergeCell ref="D101:E101"/>
    <mergeCell ref="A102:C102"/>
    <mergeCell ref="D102:E102"/>
    <mergeCell ref="F105:J105"/>
    <mergeCell ref="L105:M105"/>
    <mergeCell ref="O105:P105"/>
    <mergeCell ref="J102:K102"/>
    <mergeCell ref="L102:M102"/>
    <mergeCell ref="O102:P102"/>
    <mergeCell ref="A103:P103"/>
    <mergeCell ref="B104:I104"/>
    <mergeCell ref="J104:K104"/>
    <mergeCell ref="N104:P104"/>
    <mergeCell ref="A106:C106"/>
    <mergeCell ref="D106:E106"/>
    <mergeCell ref="N107:P107"/>
    <mergeCell ref="O108:P108"/>
    <mergeCell ref="J106:K106"/>
    <mergeCell ref="L106:M106"/>
    <mergeCell ref="O106:P106"/>
    <mergeCell ref="F106:G106"/>
    <mergeCell ref="H106:I106"/>
    <mergeCell ref="H109:I109"/>
    <mergeCell ref="F108:J108"/>
    <mergeCell ref="L108:M108"/>
    <mergeCell ref="B107:I107"/>
    <mergeCell ref="J107:K107"/>
    <mergeCell ref="A110:P110"/>
    <mergeCell ref="Q1:R158"/>
    <mergeCell ref="J109:K109"/>
    <mergeCell ref="L109:M109"/>
    <mergeCell ref="O109:P109"/>
    <mergeCell ref="B108:C108"/>
    <mergeCell ref="D108:E108"/>
    <mergeCell ref="A109:C109"/>
    <mergeCell ref="D109:E109"/>
    <mergeCell ref="F109:G10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1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2">
      <selection activeCell="B14" sqref="B14:F14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4.281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17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88" t="s">
        <v>192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90"/>
      <c r="Q1" s="156"/>
    </row>
    <row r="2" spans="1:17" ht="13.5" thickBot="1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156"/>
    </row>
    <row r="3" spans="1:17" ht="13.5" thickBot="1">
      <c r="A3" s="392" t="s">
        <v>188</v>
      </c>
      <c r="B3" s="474"/>
      <c r="C3" s="474"/>
      <c r="D3" s="474"/>
      <c r="E3" s="475"/>
      <c r="F3" s="397"/>
      <c r="G3" s="398"/>
      <c r="H3" s="398"/>
      <c r="I3" s="398"/>
      <c r="J3" s="398"/>
      <c r="K3" s="398"/>
      <c r="L3" s="399"/>
      <c r="M3" s="395" t="s">
        <v>84</v>
      </c>
      <c r="N3" s="396"/>
      <c r="O3" s="393" t="str">
        <f>'[2]p1'!$H$4</f>
        <v>2007.1</v>
      </c>
      <c r="P3" s="394"/>
      <c r="Q3" s="156"/>
    </row>
    <row r="4" spans="1:17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156"/>
    </row>
    <row r="5" spans="1:17" s="8" customFormat="1" ht="12.75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156"/>
    </row>
    <row r="6" spans="1:19" s="40" customFormat="1" ht="11.25">
      <c r="A6" s="380" t="str">
        <f>T('[2]p7'!$C$13:$G$13)</f>
        <v>Aparecido Jesuino de Souza</v>
      </c>
      <c r="B6" s="381"/>
      <c r="C6" s="381"/>
      <c r="D6" s="381"/>
      <c r="E6" s="385"/>
      <c r="F6" s="467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158"/>
      <c r="R6" s="39"/>
      <c r="S6" s="39"/>
    </row>
    <row r="7" spans="1:17" s="2" customFormat="1" ht="13.5" customHeight="1">
      <c r="A7" s="25" t="s">
        <v>77</v>
      </c>
      <c r="B7" s="450" t="str">
        <f>IF('[2]p7'!$A$110&lt;&gt;0,'[2]p7'!$A$110,"")</f>
        <v>Maria Joseane Felipe Guedes</v>
      </c>
      <c r="C7" s="450"/>
      <c r="D7" s="450"/>
      <c r="E7" s="450"/>
      <c r="F7" s="451"/>
      <c r="G7" s="26" t="s">
        <v>78</v>
      </c>
      <c r="H7" s="92">
        <f>IF('[2]p7'!$G$114&lt;&gt;0,'[2]p7'!$G$114,"")</f>
        <v>39142</v>
      </c>
      <c r="I7" s="26" t="s">
        <v>79</v>
      </c>
      <c r="J7" s="92">
        <f>IF('[2]p7'!$H$114&lt;&gt;0,'[2]p7'!$H$114,"")</f>
        <v>39872</v>
      </c>
      <c r="K7" s="26" t="s">
        <v>83</v>
      </c>
      <c r="L7" s="469" t="str">
        <f>IF('[2]p7'!$J$112&lt;&gt;0,'[2]p7'!$J$112,"")</f>
        <v>ANP</v>
      </c>
      <c r="M7" s="469"/>
      <c r="N7" s="469"/>
      <c r="O7" s="469"/>
      <c r="P7" s="470"/>
      <c r="Q7" s="158"/>
    </row>
    <row r="8" spans="1:17" s="2" customFormat="1" ht="13.5" customHeight="1">
      <c r="A8" s="25" t="s">
        <v>80</v>
      </c>
      <c r="B8" s="382" t="str">
        <f>IF('[2]p7'!$A$112&lt;&gt;0,'[2]p7'!$A$112,"")</f>
        <v>Estrutura de ondas para um modelo de escoamento trifásico com viscosidades das fases assimétricas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3"/>
      <c r="Q8" s="158"/>
    </row>
    <row r="9" spans="1:17" s="41" customFormat="1" ht="11.25">
      <c r="A9" s="471"/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158"/>
    </row>
    <row r="10" spans="1:17" s="2" customFormat="1" ht="13.5" customHeight="1">
      <c r="A10" s="25" t="s">
        <v>77</v>
      </c>
      <c r="B10" s="450" t="str">
        <f>IF('[2]p7'!$A$117&lt;&gt;0,'[2]p7'!$A$117,"")</f>
        <v>Rodrigo Cohen Mota Nemer</v>
      </c>
      <c r="C10" s="450"/>
      <c r="D10" s="450"/>
      <c r="E10" s="450"/>
      <c r="F10" s="451"/>
      <c r="G10" s="26" t="s">
        <v>78</v>
      </c>
      <c r="H10" s="92">
        <f>IF('[2]p7'!$G$121&lt;&gt;0,'[2]p7'!$G$121,"")</f>
        <v>39142</v>
      </c>
      <c r="I10" s="26" t="s">
        <v>79</v>
      </c>
      <c r="J10" s="92">
        <f>IF('[2]p7'!$H$121&lt;&gt;0,'[2]p7'!$H$121,"")</f>
        <v>39872</v>
      </c>
      <c r="K10" s="26" t="s">
        <v>83</v>
      </c>
      <c r="L10" s="469" t="str">
        <f>IF('[2]p7'!$J$119&lt;&gt;0,'[2]p7'!$J$119,"")</f>
        <v>Não há</v>
      </c>
      <c r="M10" s="469"/>
      <c r="N10" s="469"/>
      <c r="O10" s="469"/>
      <c r="P10" s="470"/>
      <c r="Q10" s="158"/>
    </row>
    <row r="11" spans="1:17" s="2" customFormat="1" ht="13.5" customHeight="1">
      <c r="A11" s="25" t="s">
        <v>80</v>
      </c>
      <c r="B11" s="382" t="str">
        <f>IF('[2]p7'!$A$119&lt;&gt;0,'[2]p7'!$A$119,"")</f>
        <v>A definir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3"/>
      <c r="Q11" s="158"/>
    </row>
    <row r="12" spans="1:17" s="41" customFormat="1" ht="11.25">
      <c r="A12" s="471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158"/>
    </row>
    <row r="13" spans="1:19" s="40" customFormat="1" ht="11.25">
      <c r="A13" s="380" t="str">
        <f>T('[2]p8'!$C$13:$G$13)</f>
        <v>Bianca Morelli Casalvara Caretta</v>
      </c>
      <c r="B13" s="381"/>
      <c r="C13" s="381"/>
      <c r="D13" s="381"/>
      <c r="E13" s="385"/>
      <c r="F13" s="467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158"/>
      <c r="R13" s="39"/>
      <c r="S13" s="39"/>
    </row>
    <row r="14" spans="1:17" s="2" customFormat="1" ht="13.5" customHeight="1">
      <c r="A14" s="25" t="s">
        <v>77</v>
      </c>
      <c r="B14" s="450" t="str">
        <f>IF('[2]p8'!$A$110&lt;&gt;0,'[2]p8'!$A$110,"")</f>
        <v>Damião Junior Gonçalves Araújo</v>
      </c>
      <c r="C14" s="450"/>
      <c r="D14" s="450"/>
      <c r="E14" s="450"/>
      <c r="F14" s="451"/>
      <c r="G14" s="26" t="s">
        <v>78</v>
      </c>
      <c r="H14" s="92">
        <f>IF('[2]p8'!$G$114&lt;&gt;0,'[2]p8'!$G$114,"")</f>
        <v>39153</v>
      </c>
      <c r="I14" s="26" t="s">
        <v>79</v>
      </c>
      <c r="J14" s="92">
        <f>IF('[2]p8'!$H$114&lt;&gt;0,'[2]p8'!$H$114,"")</f>
        <v>39661</v>
      </c>
      <c r="K14" s="26" t="s">
        <v>83</v>
      </c>
      <c r="L14" s="469" t="str">
        <f>IF('[2]p8'!$J$112&lt;&gt;0,'[2]p8'!$J$112,"")</f>
        <v>CAPES</v>
      </c>
      <c r="M14" s="469"/>
      <c r="N14" s="469"/>
      <c r="O14" s="469"/>
      <c r="P14" s="470"/>
      <c r="Q14" s="158"/>
    </row>
    <row r="15" spans="1:17" s="2" customFormat="1" ht="13.5" customHeight="1">
      <c r="A15" s="25" t="s">
        <v>80</v>
      </c>
      <c r="B15" s="382" t="str">
        <f>IF('[2]p8'!$A$112&lt;&gt;0,'[2]p8'!$A$112,"")</f>
        <v>A definir.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3"/>
      <c r="Q15" s="158"/>
    </row>
    <row r="16" spans="1:17" s="41" customFormat="1" ht="11.25">
      <c r="A16" s="471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158"/>
    </row>
    <row r="17" spans="1:17" s="2" customFormat="1" ht="13.5" customHeight="1">
      <c r="A17" s="25" t="s">
        <v>77</v>
      </c>
      <c r="B17" s="450" t="str">
        <f>IF('[2]p8'!$A$117&lt;&gt;0,'[2]p8'!$A$117,"")</f>
        <v>Vinícius</v>
      </c>
      <c r="C17" s="450"/>
      <c r="D17" s="450"/>
      <c r="E17" s="450"/>
      <c r="F17" s="451"/>
      <c r="G17" s="26" t="s">
        <v>78</v>
      </c>
      <c r="H17" s="92">
        <f>IF('[2]p8'!$G$121&lt;&gt;0,'[2]p8'!$G$121,"")</f>
        <v>39153</v>
      </c>
      <c r="I17" s="26" t="s">
        <v>79</v>
      </c>
      <c r="J17" s="92">
        <f>IF('[2]p8'!$H$121&lt;&gt;0,'[2]p8'!$H$121,"")</f>
        <v>39276</v>
      </c>
      <c r="K17" s="26" t="s">
        <v>83</v>
      </c>
      <c r="L17" s="469" t="str">
        <f>IF('[2]p8'!$J$119&lt;&gt;0,'[2]p8'!$J$119,"")</f>
        <v>CAPES</v>
      </c>
      <c r="M17" s="469"/>
      <c r="N17" s="469"/>
      <c r="O17" s="469"/>
      <c r="P17" s="470"/>
      <c r="Q17" s="158"/>
    </row>
    <row r="18" spans="1:17" s="2" customFormat="1" ht="13.5" customHeight="1">
      <c r="A18" s="25" t="s">
        <v>80</v>
      </c>
      <c r="B18" s="382" t="str">
        <f>IF('[2]p8'!$A$119&lt;&gt;0,'[2]p8'!$A$119,"")</f>
        <v>A definir (desligado do curso em julho/2007).</v>
      </c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3"/>
      <c r="Q18" s="158"/>
    </row>
    <row r="19" spans="1:17" s="41" customFormat="1" ht="11.25">
      <c r="A19" s="471"/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158"/>
    </row>
    <row r="20" spans="1:19" s="40" customFormat="1" ht="11.25">
      <c r="A20" s="380" t="str">
        <f>T('[2]p10'!$C$13:$G$13)</f>
        <v>Claudianor Oliveira Alves</v>
      </c>
      <c r="B20" s="381"/>
      <c r="C20" s="381"/>
      <c r="D20" s="381"/>
      <c r="E20" s="385"/>
      <c r="F20" s="467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158"/>
      <c r="R20" s="39"/>
      <c r="S20" s="39"/>
    </row>
    <row r="21" spans="1:17" s="2" customFormat="1" ht="13.5" customHeight="1">
      <c r="A21" s="25" t="s">
        <v>77</v>
      </c>
      <c r="B21" s="450" t="str">
        <f>IF('[2]p10'!$A$110&lt;&gt;0,'[2]p10'!$A$110,"")</f>
        <v>Luciana Roze de Freitas </v>
      </c>
      <c r="C21" s="450"/>
      <c r="D21" s="450"/>
      <c r="E21" s="450"/>
      <c r="F21" s="451"/>
      <c r="G21" s="26" t="s">
        <v>78</v>
      </c>
      <c r="H21" s="92">
        <f>IF('[2]p10'!$G$114&lt;&gt;0,'[2]p10'!$G$114,"")</f>
        <v>39142</v>
      </c>
      <c r="I21" s="26" t="s">
        <v>79</v>
      </c>
      <c r="J21" s="92">
        <f>IF('[2]p10'!$H$114&lt;&gt;0,'[2]p10'!$H$114,"")</f>
        <v>40603</v>
      </c>
      <c r="K21" s="26" t="s">
        <v>83</v>
      </c>
      <c r="L21" s="469" t="str">
        <f>IF('[2]p10'!$J$112&lt;&gt;0,'[2]p10'!$J$112,"")</f>
        <v>CAPES</v>
      </c>
      <c r="M21" s="469"/>
      <c r="N21" s="469"/>
      <c r="O21" s="469"/>
      <c r="P21" s="470"/>
      <c r="Q21" s="158"/>
    </row>
    <row r="22" spans="1:17" s="2" customFormat="1" ht="13.5" customHeight="1">
      <c r="A22" s="25" t="s">
        <v>80</v>
      </c>
      <c r="B22" s="382" t="str">
        <f>IF('[2]p10'!$A$112&lt;&gt;0,'[2]p10'!$A$112,"")</f>
        <v>A definir </v>
      </c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3"/>
      <c r="Q22" s="158"/>
    </row>
    <row r="23" spans="1:17" s="41" customFormat="1" ht="11.25">
      <c r="A23" s="471"/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158"/>
    </row>
    <row r="24" spans="1:17" s="2" customFormat="1" ht="13.5" customHeight="1">
      <c r="A24" s="25" t="s">
        <v>77</v>
      </c>
      <c r="B24" s="450" t="str">
        <f>IF('[2]p10'!$A$117&lt;&gt;0,'[2]p10'!$A$117,"")</f>
        <v>Fernanda Clara de França Silva</v>
      </c>
      <c r="C24" s="450"/>
      <c r="D24" s="450"/>
      <c r="E24" s="450"/>
      <c r="F24" s="451"/>
      <c r="G24" s="26" t="s">
        <v>78</v>
      </c>
      <c r="H24" s="92">
        <f>IF('[2]p10'!$G$121&lt;&gt;0,'[2]p10'!$G$121,"")</f>
        <v>38777</v>
      </c>
      <c r="I24" s="26" t="s">
        <v>79</v>
      </c>
      <c r="J24" s="92">
        <f>IF('[2]p10'!$H$121&lt;&gt;0,'[2]p10'!$H$121,"")</f>
        <v>39479</v>
      </c>
      <c r="K24" s="26" t="s">
        <v>83</v>
      </c>
      <c r="L24" s="469" t="str">
        <f>IF('[2]p10'!$J$119&lt;&gt;0,'[2]p10'!$J$119,"")</f>
        <v>CAPES</v>
      </c>
      <c r="M24" s="469"/>
      <c r="N24" s="469"/>
      <c r="O24" s="469"/>
      <c r="P24" s="470"/>
      <c r="Q24" s="158"/>
    </row>
    <row r="25" spans="1:17" s="2" customFormat="1" ht="13.5" customHeight="1">
      <c r="A25" s="25" t="s">
        <v>80</v>
      </c>
      <c r="B25" s="382" t="str">
        <f>IF('[2]p10'!$A$119&lt;&gt;0,'[2]p10'!$A$119,"")</f>
        <v>a definir </v>
      </c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3"/>
      <c r="Q25" s="158"/>
    </row>
    <row r="26" spans="1:17" s="41" customFormat="1" ht="11.25">
      <c r="A26" s="471"/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158"/>
    </row>
    <row r="27" spans="1:17" s="2" customFormat="1" ht="13.5" customHeight="1">
      <c r="A27" s="25" t="s">
        <v>77</v>
      </c>
      <c r="B27" s="450" t="str">
        <f>IF('[2]p10'!$A$124&lt;&gt;0,'[2]p10'!$A$124,"")</f>
        <v>Jefferson Abrantes dos Santos</v>
      </c>
      <c r="C27" s="450"/>
      <c r="D27" s="450"/>
      <c r="E27" s="450"/>
      <c r="F27" s="451"/>
      <c r="G27" s="26" t="s">
        <v>78</v>
      </c>
      <c r="H27" s="92">
        <f>IF('[2]p10'!$G$128&lt;&gt;0,'[2]p10'!$G$128,"")</f>
        <v>38777</v>
      </c>
      <c r="I27" s="26" t="s">
        <v>79</v>
      </c>
      <c r="J27" s="92">
        <f>IF('[2]p10'!$H$128&lt;&gt;0,'[2]p10'!$H$128,"")</f>
        <v>39479</v>
      </c>
      <c r="K27" s="26" t="s">
        <v>83</v>
      </c>
      <c r="L27" s="469" t="str">
        <f>IF('[2]p10'!$J$126&lt;&gt;0,'[2]p10'!$J$126,"")</f>
        <v>CAPES</v>
      </c>
      <c r="M27" s="469"/>
      <c r="N27" s="469"/>
      <c r="O27" s="469"/>
      <c r="P27" s="470"/>
      <c r="Q27" s="158"/>
    </row>
    <row r="28" spans="1:17" s="2" customFormat="1" ht="13.5" customHeight="1">
      <c r="A28" s="25" t="s">
        <v>80</v>
      </c>
      <c r="B28" s="382" t="str">
        <f>IF('[2]p10'!$A$126&lt;&gt;0,'[2]p10'!$A$126,"")</f>
        <v>A  definir 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3"/>
      <c r="Q28" s="158"/>
    </row>
    <row r="29" spans="1:17" s="41" customFormat="1" ht="11.25">
      <c r="A29" s="471"/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158"/>
    </row>
    <row r="30" spans="1:17" s="2" customFormat="1" ht="13.5" customHeight="1">
      <c r="A30" s="25" t="s">
        <v>77</v>
      </c>
      <c r="B30" s="450" t="str">
        <f>IF('[2]p10'!$A$131&lt;&gt;0,'[2]p10'!$A$131,"")</f>
        <v>Leopoldo Maurício Tavares Barbosa</v>
      </c>
      <c r="C30" s="450"/>
      <c r="D30" s="450"/>
      <c r="E30" s="450"/>
      <c r="F30" s="451"/>
      <c r="G30" s="26" t="s">
        <v>78</v>
      </c>
      <c r="H30" s="92">
        <f>IF('[2]p10'!$G$135&lt;&gt;0,'[2]p10'!$G$135,"")</f>
        <v>39142</v>
      </c>
      <c r="I30" s="26" t="s">
        <v>79</v>
      </c>
      <c r="J30" s="92">
        <f>IF('[2]p10'!$H$135&lt;&gt;0,'[2]p10'!$H$135,"")</f>
        <v>39431</v>
      </c>
      <c r="K30" s="26" t="s">
        <v>83</v>
      </c>
      <c r="L30" s="469" t="str">
        <f>IF('[2]p10'!$J$133&lt;&gt;0,'[2]p10'!$J$133,"")</f>
        <v>CAPES</v>
      </c>
      <c r="M30" s="469"/>
      <c r="N30" s="469"/>
      <c r="O30" s="469"/>
      <c r="P30" s="470"/>
      <c r="Q30" s="158"/>
    </row>
    <row r="31" spans="1:17" s="2" customFormat="1" ht="13.5" customHeight="1">
      <c r="A31" s="25" t="s">
        <v>80</v>
      </c>
      <c r="B31" s="382" t="str">
        <f>IF('[2]p10'!$A$133&lt;&gt;0,'[2]p10'!$A$133,"")</f>
        <v>A definir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3"/>
      <c r="Q31" s="158"/>
    </row>
    <row r="32" spans="1:17" s="41" customFormat="1" ht="11.25">
      <c r="A32" s="472"/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158"/>
    </row>
    <row r="33" spans="1:19" s="40" customFormat="1" ht="11.25">
      <c r="A33" s="380" t="str">
        <f>T('[2]p11'!$C$13:$G$13)</f>
        <v>Daniel Cordeiro de Morais Filho</v>
      </c>
      <c r="B33" s="381"/>
      <c r="C33" s="381"/>
      <c r="D33" s="381"/>
      <c r="E33" s="385"/>
      <c r="F33" s="467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158"/>
      <c r="R33" s="39"/>
      <c r="S33" s="39"/>
    </row>
    <row r="34" spans="1:17" s="2" customFormat="1" ht="13.5" customHeight="1">
      <c r="A34" s="25" t="s">
        <v>77</v>
      </c>
      <c r="B34" s="450" t="str">
        <f>IF('[2]p11'!$A$110&lt;&gt;0,'[2]p11'!$A$110,"")</f>
        <v>Alâmnio Barbosa Nóbrega </v>
      </c>
      <c r="C34" s="450"/>
      <c r="D34" s="450"/>
      <c r="E34" s="450"/>
      <c r="F34" s="451"/>
      <c r="G34" s="26" t="s">
        <v>78</v>
      </c>
      <c r="H34" s="92">
        <f>IF('[2]p11'!$G$114&lt;&gt;0,'[2]p11'!$G$114,"")</f>
        <v>38930</v>
      </c>
      <c r="I34" s="26" t="s">
        <v>79</v>
      </c>
      <c r="J34" s="92">
        <f>IF('[2]p11'!$H$114&lt;&gt;0,'[2]p11'!$H$114,"")</f>
        <v>39479</v>
      </c>
      <c r="K34" s="26" t="s">
        <v>83</v>
      </c>
      <c r="L34" s="469" t="str">
        <f>IF('[2]p11'!$J$112&lt;&gt;0,'[2]p11'!$J$112,"")</f>
        <v>CNPq</v>
      </c>
      <c r="M34" s="469"/>
      <c r="N34" s="469"/>
      <c r="O34" s="469"/>
      <c r="P34" s="470"/>
      <c r="Q34" s="158"/>
    </row>
    <row r="35" spans="1:17" s="2" customFormat="1" ht="13.5" customHeight="1">
      <c r="A35" s="25" t="s">
        <v>80</v>
      </c>
      <c r="B35" s="382" t="str">
        <f>IF('[2]p11'!$A$112&lt;&gt;0,'[2]p11'!$A$112,"")</f>
        <v>Teoremas de linking envolvendo espaços de dimensões infinitas- O teorema de Szulkin 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3"/>
      <c r="Q35" s="158"/>
    </row>
    <row r="36" spans="1:19" s="40" customFormat="1" ht="11.25">
      <c r="A36" s="380" t="str">
        <f>T('[2]p13'!$C$13:$G$13)</f>
        <v>Francisco Antônio Morais de Souza</v>
      </c>
      <c r="B36" s="381"/>
      <c r="C36" s="381"/>
      <c r="D36" s="381"/>
      <c r="E36" s="385"/>
      <c r="F36" s="467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158"/>
      <c r="R36" s="39"/>
      <c r="S36" s="39"/>
    </row>
    <row r="37" spans="1:17" s="2" customFormat="1" ht="13.5" customHeight="1">
      <c r="A37" s="25" t="s">
        <v>77</v>
      </c>
      <c r="B37" s="450" t="str">
        <f>IF('[2]p13'!$A$110&lt;&gt;0,'[2]p13'!$A$110,"")</f>
        <v>Areli Mesquita da Silva</v>
      </c>
      <c r="C37" s="450"/>
      <c r="D37" s="450"/>
      <c r="E37" s="450"/>
      <c r="F37" s="451"/>
      <c r="G37" s="26" t="s">
        <v>78</v>
      </c>
      <c r="H37" s="92">
        <f>IF('[2]p13'!$G$114&lt;&gt;0,'[2]p13'!$G$114,"")</f>
        <v>38412</v>
      </c>
      <c r="I37" s="26" t="s">
        <v>79</v>
      </c>
      <c r="J37" s="92">
        <f>IF('[2]p13'!$H$114&lt;&gt;0,'[2]p13'!$H$114,"")</f>
        <v>39290</v>
      </c>
      <c r="K37" s="26" t="s">
        <v>83</v>
      </c>
      <c r="L37" s="469" t="str">
        <f>IF('[2]p13'!$J$112&lt;&gt;0,'[2]p13'!$J$112,"")</f>
        <v>ANP</v>
      </c>
      <c r="M37" s="469"/>
      <c r="N37" s="469"/>
      <c r="O37" s="469"/>
      <c r="P37" s="470"/>
      <c r="Q37" s="158"/>
    </row>
    <row r="38" spans="1:17" s="2" customFormat="1" ht="13.5" customHeight="1">
      <c r="A38" s="25" t="s">
        <v>80</v>
      </c>
      <c r="B38" s="382" t="str">
        <f>IF('[2]p13'!$A$112&lt;&gt;0,'[2]p13'!$A$112,"")</f>
        <v>Estudo de Modelos ARIMA com Variáveis Angulares para Utilização na Perfuração de Poços Direcionais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3"/>
      <c r="Q38" s="158"/>
    </row>
    <row r="39" spans="1:17" s="41" customFormat="1" ht="11.25">
      <c r="A39" s="471"/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158"/>
    </row>
    <row r="40" spans="1:19" s="40" customFormat="1" ht="11.25">
      <c r="A40" s="380" t="str">
        <f>T('[2]p15'!$C$13:$G$13)</f>
        <v>Henrique Fernandes de Lima</v>
      </c>
      <c r="B40" s="381"/>
      <c r="C40" s="381"/>
      <c r="D40" s="381"/>
      <c r="E40" s="385"/>
      <c r="F40" s="467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158"/>
      <c r="R40" s="39"/>
      <c r="S40" s="39"/>
    </row>
    <row r="41" spans="1:17" s="2" customFormat="1" ht="13.5" customHeight="1">
      <c r="A41" s="25" t="s">
        <v>77</v>
      </c>
      <c r="B41" s="450" t="str">
        <f>IF('[2]p15'!$A$110&lt;&gt;0,'[2]p15'!$A$110,"")</f>
        <v>Daniel Pinheiro Sobreira</v>
      </c>
      <c r="C41" s="450"/>
      <c r="D41" s="450"/>
      <c r="E41" s="450"/>
      <c r="F41" s="451"/>
      <c r="G41" s="26" t="s">
        <v>78</v>
      </c>
      <c r="H41" s="92">
        <f>IF('[2]p15'!$G$114&lt;&gt;0,'[2]p15'!$G$114,"")</f>
        <v>39295</v>
      </c>
      <c r="I41" s="26" t="s">
        <v>79</v>
      </c>
      <c r="J41" s="92">
        <f>IF('[2]p15'!$H$114&lt;&gt;0,'[2]p15'!$H$114,"")</f>
      </c>
      <c r="K41" s="26" t="s">
        <v>83</v>
      </c>
      <c r="L41" s="469" t="str">
        <f>IF('[2]p15'!$J$112&lt;&gt;0,'[2]p15'!$J$112,"")</f>
        <v>CAPES</v>
      </c>
      <c r="M41" s="469"/>
      <c r="N41" s="469"/>
      <c r="O41" s="469"/>
      <c r="P41" s="470"/>
      <c r="Q41" s="158"/>
    </row>
    <row r="42" spans="1:17" s="2" customFormat="1" ht="13.5" customHeight="1">
      <c r="A42" s="25" t="s">
        <v>80</v>
      </c>
      <c r="B42" s="382" t="str">
        <f>IF('[2]p15'!$A$112&lt;&gt;0,'[2]p15'!$A$112,"")</f>
        <v>Monotonicidade de área de superfícies tipo-espaço imersas com curvatura média constante no espaço de Lorentz-Minkowski</v>
      </c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3"/>
      <c r="Q42" s="158"/>
    </row>
    <row r="43" spans="1:17" s="41" customFormat="1" ht="11.25">
      <c r="A43" s="471"/>
      <c r="B43" s="471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158"/>
    </row>
    <row r="44" spans="1:19" s="40" customFormat="1" ht="11.25">
      <c r="A44" s="380" t="str">
        <f>T('[2]p19'!$C$13:$G$13)</f>
        <v>José de Arimatéia Fernandes</v>
      </c>
      <c r="B44" s="381"/>
      <c r="C44" s="381"/>
      <c r="D44" s="381"/>
      <c r="E44" s="385"/>
      <c r="F44" s="467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158"/>
      <c r="R44" s="39"/>
      <c r="S44" s="39"/>
    </row>
    <row r="45" spans="1:17" s="2" customFormat="1" ht="13.5" customHeight="1">
      <c r="A45" s="25" t="s">
        <v>77</v>
      </c>
      <c r="B45" s="450" t="str">
        <f>IF('[2]p19'!$A$110&lt;&gt;0,'[2]p19'!$A$110,"")</f>
        <v>Leopoldo Maurício Tavares</v>
      </c>
      <c r="C45" s="450"/>
      <c r="D45" s="450"/>
      <c r="E45" s="450"/>
      <c r="F45" s="451"/>
      <c r="G45" s="26" t="s">
        <v>78</v>
      </c>
      <c r="H45" s="92">
        <f>IF('[2]p19'!$G$114&lt;&gt;0,'[2]p19'!$G$114,"")</f>
        <v>38930</v>
      </c>
      <c r="I45" s="26" t="s">
        <v>79</v>
      </c>
      <c r="J45" s="92">
        <f>IF('[2]p19'!$H$114&lt;&gt;0,'[2]p19'!$H$114,"")</f>
        <v>39381</v>
      </c>
      <c r="K45" s="26" t="s">
        <v>83</v>
      </c>
      <c r="L45" s="469" t="str">
        <f>IF('[2]p19'!$J$112&lt;&gt;0,'[2]p19'!$J$112,"")</f>
        <v>CNPq</v>
      </c>
      <c r="M45" s="469"/>
      <c r="N45" s="469"/>
      <c r="O45" s="469"/>
      <c r="P45" s="470"/>
      <c r="Q45" s="158"/>
    </row>
    <row r="46" spans="1:17" s="2" customFormat="1" ht="13.5" customHeight="1">
      <c r="A46" s="25" t="s">
        <v>80</v>
      </c>
      <c r="B46" s="382" t="str">
        <f>IF('[2]p19'!$A$112&lt;&gt;0,'[2]p19'!$A$112,"")</f>
        <v>Teoria dos Pontos Críticos e Sistemas Hamiltonianos</v>
      </c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3"/>
      <c r="Q46" s="158"/>
    </row>
    <row r="47" spans="1:17" s="41" customFormat="1" ht="11.25">
      <c r="A47" s="471"/>
      <c r="B47" s="471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158"/>
    </row>
    <row r="48" spans="1:19" s="40" customFormat="1" ht="11.25">
      <c r="A48" s="380" t="str">
        <f>T('[2]p25'!$C$13:$G$13)</f>
        <v>Marco Aurélio Soares Souto</v>
      </c>
      <c r="B48" s="381"/>
      <c r="C48" s="381"/>
      <c r="D48" s="381"/>
      <c r="E48" s="385"/>
      <c r="F48" s="467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158"/>
      <c r="R48" s="39"/>
      <c r="S48" s="39"/>
    </row>
    <row r="49" spans="1:17" s="2" customFormat="1" ht="13.5" customHeight="1">
      <c r="A49" s="25" t="s">
        <v>77</v>
      </c>
      <c r="B49" s="450" t="str">
        <f>IF('[2]p25'!$A$110&lt;&gt;0,'[2]p25'!$A$110,"")</f>
        <v>Rawlilson de Oliveira Araújo</v>
      </c>
      <c r="C49" s="450"/>
      <c r="D49" s="450"/>
      <c r="E49" s="450"/>
      <c r="F49" s="451"/>
      <c r="G49" s="26" t="s">
        <v>78</v>
      </c>
      <c r="H49" s="92">
        <f>IF('[2]p25'!$G$114&lt;&gt;0,'[2]p25'!$G$114,"")</f>
        <v>39142</v>
      </c>
      <c r="I49" s="26" t="s">
        <v>79</v>
      </c>
      <c r="J49" s="92">
        <f>IF('[2]p25'!$H$114&lt;&gt;0,'[2]p25'!$H$114,"")</f>
        <v>39872</v>
      </c>
      <c r="K49" s="26" t="s">
        <v>83</v>
      </c>
      <c r="L49" s="469" t="str">
        <f>IF('[2]p25'!$J$112&lt;&gt;0,'[2]p25'!$J$112,"")</f>
        <v>CNPq</v>
      </c>
      <c r="M49" s="469"/>
      <c r="N49" s="469"/>
      <c r="O49" s="469"/>
      <c r="P49" s="470"/>
      <c r="Q49" s="158"/>
    </row>
    <row r="50" spans="1:17" s="2" customFormat="1" ht="13.5" customHeight="1">
      <c r="A50" s="25" t="s">
        <v>80</v>
      </c>
      <c r="B50" s="382" t="str">
        <f>IF('[2]p25'!$A$112&lt;&gt;0,'[2]p25'!$A$112,"")</f>
        <v>Soluções multivortex em toro bidimensional (Port. 013/PPGMat)</v>
      </c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3"/>
      <c r="Q50" s="158"/>
    </row>
    <row r="51" spans="1:17" s="41" customFormat="1" ht="11.25">
      <c r="A51" s="471"/>
      <c r="B51" s="471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158"/>
    </row>
    <row r="52" spans="1:19" s="40" customFormat="1" ht="11.25">
      <c r="A52" s="380" t="str">
        <f>T('[2]p27'!$C$13:$G$13)</f>
        <v>Michelli Karinne Barros da Silva</v>
      </c>
      <c r="B52" s="381"/>
      <c r="C52" s="381"/>
      <c r="D52" s="381"/>
      <c r="E52" s="385"/>
      <c r="F52" s="467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158"/>
      <c r="R52" s="39"/>
      <c r="S52" s="39"/>
    </row>
    <row r="53" spans="1:17" s="2" customFormat="1" ht="13.5" customHeight="1">
      <c r="A53" s="25" t="s">
        <v>77</v>
      </c>
      <c r="B53" s="450" t="str">
        <f>IF('[2]p27'!$A$110&lt;&gt;0,'[2]p27'!$A$110,"")</f>
        <v>José Iraponil Costa Lima</v>
      </c>
      <c r="C53" s="450"/>
      <c r="D53" s="450"/>
      <c r="E53" s="450"/>
      <c r="F53" s="451"/>
      <c r="G53" s="26" t="s">
        <v>78</v>
      </c>
      <c r="H53" s="92">
        <f>IF('[2]p27'!$G$114&lt;&gt;0,'[2]p27'!$G$114,"")</f>
        <v>39153</v>
      </c>
      <c r="I53" s="26" t="s">
        <v>79</v>
      </c>
      <c r="J53" s="92">
        <f>IF('[2]p27'!$H$114&lt;&gt;0,'[2]p27'!$H$114,"")</f>
      </c>
      <c r="K53" s="26" t="s">
        <v>83</v>
      </c>
      <c r="L53" s="469" t="str">
        <f>IF('[2]p27'!$J$112&lt;&gt;0,'[2]p27'!$J$112,"")</f>
        <v>Não há</v>
      </c>
      <c r="M53" s="469"/>
      <c r="N53" s="469"/>
      <c r="O53" s="469"/>
      <c r="P53" s="470"/>
      <c r="Q53" s="158"/>
    </row>
    <row r="54" spans="1:17" s="2" customFormat="1" ht="13.5" customHeight="1">
      <c r="A54" s="25" t="s">
        <v>80</v>
      </c>
      <c r="B54" s="382" t="str">
        <f>IF('[2]p27'!$A$112&lt;&gt;0,'[2]p27'!$A$112,"")</f>
        <v>A definir</v>
      </c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3"/>
      <c r="Q54" s="158"/>
    </row>
    <row r="55" spans="1:17" s="41" customFormat="1" ht="11.25">
      <c r="A55" s="472"/>
      <c r="B55" s="472"/>
      <c r="C55" s="472"/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158"/>
    </row>
    <row r="56" spans="1:19" s="40" customFormat="1" ht="11.25">
      <c r="A56" s="380" t="str">
        <f>T('[2]p30'!$C$13:$G$13)</f>
        <v>Rosana Marques da Silva</v>
      </c>
      <c r="B56" s="381"/>
      <c r="C56" s="381"/>
      <c r="D56" s="381"/>
      <c r="E56" s="385"/>
      <c r="F56" s="467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158"/>
      <c r="R56" s="39"/>
      <c r="S56" s="39"/>
    </row>
    <row r="57" spans="1:17" s="2" customFormat="1" ht="13.5" customHeight="1">
      <c r="A57" s="25" t="s">
        <v>77</v>
      </c>
      <c r="B57" s="450" t="str">
        <f>IF('[2]p30'!$A$110&lt;&gt;0,'[2]p30'!$A$110,"")</f>
        <v>Suene Ferreira Campos</v>
      </c>
      <c r="C57" s="450"/>
      <c r="D57" s="450"/>
      <c r="E57" s="450"/>
      <c r="F57" s="451"/>
      <c r="G57" s="26" t="s">
        <v>78</v>
      </c>
      <c r="H57" s="92">
        <f>IF('[2]p30'!$G$114&lt;&gt;0,'[2]p30'!$G$114,"")</f>
        <v>39153</v>
      </c>
      <c r="I57" s="26" t="s">
        <v>79</v>
      </c>
      <c r="J57" s="92">
        <f>IF('[2]p30'!$H$114&lt;&gt;0,'[2]p30'!$H$114,"")</f>
        <v>39883</v>
      </c>
      <c r="K57" s="26" t="s">
        <v>83</v>
      </c>
      <c r="L57" s="469" t="str">
        <f>IF('[2]p30'!$J$112&lt;&gt;0,'[2]p30'!$J$112,"")</f>
        <v>CNPq</v>
      </c>
      <c r="M57" s="469"/>
      <c r="N57" s="469"/>
      <c r="O57" s="469"/>
      <c r="P57" s="470"/>
      <c r="Q57" s="158"/>
    </row>
    <row r="58" spans="1:17" s="2" customFormat="1" ht="13.5" customHeight="1">
      <c r="A58" s="25" t="s">
        <v>80</v>
      </c>
      <c r="B58" s="382" t="str">
        <f>IF('[2]p30'!$A$112&lt;&gt;0,'[2]p30'!$A$112,"")</f>
        <v>Modelos Deformáveis e Colisões</v>
      </c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3"/>
      <c r="Q58" s="158"/>
    </row>
    <row r="59" spans="1:17" s="41" customFormat="1" ht="11.25">
      <c r="A59" s="472"/>
      <c r="B59" s="472"/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158"/>
    </row>
    <row r="60" spans="1:19" s="40" customFormat="1" ht="11.25">
      <c r="A60" s="380" t="str">
        <f>T('[2]p32'!$C$13:$G$13)</f>
        <v>Sérgio Mota Alves</v>
      </c>
      <c r="B60" s="381"/>
      <c r="C60" s="381"/>
      <c r="D60" s="381"/>
      <c r="E60" s="385"/>
      <c r="F60" s="467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158"/>
      <c r="R60" s="39"/>
      <c r="S60" s="39"/>
    </row>
    <row r="61" spans="1:17" s="2" customFormat="1" ht="13.5" customHeight="1">
      <c r="A61" s="25" t="s">
        <v>77</v>
      </c>
      <c r="B61" s="450" t="str">
        <f>IF('[2]p32'!$A$110&lt;&gt;0,'[2]p32'!$A$110,"")</f>
        <v>Rivaldo do Nascimento Junior</v>
      </c>
      <c r="C61" s="450"/>
      <c r="D61" s="450"/>
      <c r="E61" s="450"/>
      <c r="F61" s="451"/>
      <c r="G61" s="26" t="s">
        <v>78</v>
      </c>
      <c r="H61" s="92">
        <f>IF('[2]p32'!$G$114&lt;&gt;0,'[2]p32'!$G$114,"")</f>
        <v>39142</v>
      </c>
      <c r="I61" s="26" t="s">
        <v>79</v>
      </c>
      <c r="J61" s="92">
        <f>IF('[2]p32'!$H$114&lt;&gt;0,'[2]p32'!$H$114,"")</f>
      </c>
      <c r="K61" s="26" t="s">
        <v>83</v>
      </c>
      <c r="L61" s="469">
        <f>IF('[2]p32'!$J$112&lt;&gt;0,'[2]p32'!$J$112,"")</f>
      </c>
      <c r="M61" s="469"/>
      <c r="N61" s="469"/>
      <c r="O61" s="469"/>
      <c r="P61" s="470"/>
      <c r="Q61" s="158"/>
    </row>
    <row r="62" spans="1:17" s="2" customFormat="1" ht="13.5" customHeight="1">
      <c r="A62" s="25" t="s">
        <v>80</v>
      </c>
      <c r="B62" s="382" t="str">
        <f>IF('[2]p32'!$A$112&lt;&gt;0,'[2]p32'!$A$112,"")</f>
        <v>A definir</v>
      </c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3"/>
      <c r="Q62" s="158"/>
    </row>
    <row r="63" spans="1:17" s="41" customFormat="1" ht="11.25">
      <c r="A63" s="471"/>
      <c r="B63" s="471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158"/>
    </row>
    <row r="64" spans="1:17" s="2" customFormat="1" ht="13.5" customHeight="1">
      <c r="A64" s="25" t="s">
        <v>77</v>
      </c>
      <c r="B64" s="450" t="str">
        <f>IF('[2]p32'!$A$117&lt;&gt;0,'[2]p32'!$A$117,"")</f>
        <v>Emerson Souza silva</v>
      </c>
      <c r="C64" s="450"/>
      <c r="D64" s="450"/>
      <c r="E64" s="450"/>
      <c r="F64" s="451"/>
      <c r="G64" s="26" t="s">
        <v>78</v>
      </c>
      <c r="H64" s="92">
        <f>IF('[2]p32'!$G$121&lt;&gt;0,'[2]p32'!$G$121,"")</f>
        <v>39142</v>
      </c>
      <c r="I64" s="26" t="s">
        <v>79</v>
      </c>
      <c r="J64" s="92">
        <f>IF('[2]p32'!$H$121&lt;&gt;0,'[2]p32'!$H$121,"")</f>
      </c>
      <c r="K64" s="26" t="s">
        <v>83</v>
      </c>
      <c r="L64" s="469" t="str">
        <f>IF('[2]p32'!$J$119&lt;&gt;0,'[2]p32'!$J$119,"")</f>
        <v>CNPq</v>
      </c>
      <c r="M64" s="469"/>
      <c r="N64" s="469"/>
      <c r="O64" s="469"/>
      <c r="P64" s="470"/>
      <c r="Q64" s="158"/>
    </row>
    <row r="65" spans="1:17" s="2" customFormat="1" ht="13.5" customHeight="1">
      <c r="A65" s="25" t="s">
        <v>80</v>
      </c>
      <c r="B65" s="382" t="str">
        <f>IF('[2]p32'!$A$119&lt;&gt;0,'[2]p32'!$A$119,"")</f>
        <v>A definir</v>
      </c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3"/>
      <c r="Q65" s="158"/>
    </row>
    <row r="66" spans="1:17" s="41" customFormat="1" ht="11.25">
      <c r="A66" s="472"/>
      <c r="B66" s="472"/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158"/>
    </row>
    <row r="67" spans="1:19" s="40" customFormat="1" ht="11.25">
      <c r="A67" s="380" t="str">
        <f>T('[2]p34'!$C$13:$G$13)</f>
        <v>Vanio Fragoso de Melo</v>
      </c>
      <c r="B67" s="381"/>
      <c r="C67" s="381"/>
      <c r="D67" s="381"/>
      <c r="E67" s="385"/>
      <c r="F67" s="467"/>
      <c r="G67" s="468"/>
      <c r="H67" s="468"/>
      <c r="I67" s="468"/>
      <c r="J67" s="468"/>
      <c r="K67" s="468"/>
      <c r="L67" s="468"/>
      <c r="M67" s="468"/>
      <c r="N67" s="468"/>
      <c r="O67" s="468"/>
      <c r="P67" s="468"/>
      <c r="Q67" s="158"/>
      <c r="R67" s="39"/>
      <c r="S67" s="39"/>
    </row>
    <row r="68" spans="1:17" s="2" customFormat="1" ht="13.5" customHeight="1">
      <c r="A68" s="25" t="s">
        <v>77</v>
      </c>
      <c r="B68" s="450" t="str">
        <f>IF('[2]p34'!$A$110&lt;&gt;0,'[2]p34'!$A$110,"")</f>
        <v>Suene Ferreira Campos</v>
      </c>
      <c r="C68" s="450"/>
      <c r="D68" s="450"/>
      <c r="E68" s="450"/>
      <c r="F68" s="451"/>
      <c r="G68" s="26" t="s">
        <v>78</v>
      </c>
      <c r="H68" s="92">
        <f>IF('[2]p34'!$G$114&lt;&gt;0,'[2]p34'!$G$114,"")</f>
        <v>39153</v>
      </c>
      <c r="I68" s="26" t="s">
        <v>79</v>
      </c>
      <c r="J68" s="92">
        <f>IF('[2]p34'!$H$114&lt;&gt;0,'[2]p34'!$H$114,"")</f>
        <v>39883</v>
      </c>
      <c r="K68" s="26" t="s">
        <v>83</v>
      </c>
      <c r="L68" s="469" t="str">
        <f>IF('[2]p34'!$J$112&lt;&gt;0,'[2]p34'!$J$112,"")</f>
        <v>CNPq</v>
      </c>
      <c r="M68" s="469"/>
      <c r="N68" s="469"/>
      <c r="O68" s="469"/>
      <c r="P68" s="470"/>
      <c r="Q68" s="158"/>
    </row>
    <row r="69" spans="1:17" s="2" customFormat="1" ht="13.5" customHeight="1">
      <c r="A69" s="25" t="s">
        <v>80</v>
      </c>
      <c r="B69" s="382" t="str">
        <f>IF('[2]p34'!$A$112&lt;&gt;0,'[2]p34'!$A$112,"")</f>
        <v>Modelos Deformáveis e Colisões</v>
      </c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3"/>
      <c r="Q69" s="158"/>
    </row>
  </sheetData>
  <sheetProtection password="CA19" sheet="1" objects="1" scenarios="1"/>
  <mergeCells count="101">
    <mergeCell ref="B69:P69"/>
    <mergeCell ref="A67:E67"/>
    <mergeCell ref="F67:P67"/>
    <mergeCell ref="B68:F68"/>
    <mergeCell ref="L68:P68"/>
    <mergeCell ref="B34:F34"/>
    <mergeCell ref="L34:P34"/>
    <mergeCell ref="B35:P35"/>
    <mergeCell ref="A66:P66"/>
    <mergeCell ref="B38:P38"/>
    <mergeCell ref="A39:P39"/>
    <mergeCell ref="A36:E36"/>
    <mergeCell ref="F36:P36"/>
    <mergeCell ref="B37:F37"/>
    <mergeCell ref="L37:P37"/>
    <mergeCell ref="B31:P31"/>
    <mergeCell ref="A32:P32"/>
    <mergeCell ref="A33:E33"/>
    <mergeCell ref="F33:P33"/>
    <mergeCell ref="B28:P28"/>
    <mergeCell ref="A29:P29"/>
    <mergeCell ref="B30:F30"/>
    <mergeCell ref="L30:P30"/>
    <mergeCell ref="B25:P25"/>
    <mergeCell ref="A26:P26"/>
    <mergeCell ref="B27:F27"/>
    <mergeCell ref="L27:P27"/>
    <mergeCell ref="B22:P22"/>
    <mergeCell ref="A23:P23"/>
    <mergeCell ref="B24:F24"/>
    <mergeCell ref="L24:P24"/>
    <mergeCell ref="A19:P19"/>
    <mergeCell ref="A20:E20"/>
    <mergeCell ref="F20:P20"/>
    <mergeCell ref="B21:F21"/>
    <mergeCell ref="L21:P21"/>
    <mergeCell ref="B14:F14"/>
    <mergeCell ref="L14:P14"/>
    <mergeCell ref="B15:P15"/>
    <mergeCell ref="B18:P18"/>
    <mergeCell ref="L10:P10"/>
    <mergeCell ref="B11:P11"/>
    <mergeCell ref="A12:P12"/>
    <mergeCell ref="A13:E13"/>
    <mergeCell ref="F13:P13"/>
    <mergeCell ref="A6:E6"/>
    <mergeCell ref="F6:P6"/>
    <mergeCell ref="L17:P17"/>
    <mergeCell ref="B17:F17"/>
    <mergeCell ref="A16:P16"/>
    <mergeCell ref="B7:F7"/>
    <mergeCell ref="L7:P7"/>
    <mergeCell ref="B8:P8"/>
    <mergeCell ref="A9:P9"/>
    <mergeCell ref="B10:F10"/>
    <mergeCell ref="A1:P1"/>
    <mergeCell ref="A4:P5"/>
    <mergeCell ref="A2:P2"/>
    <mergeCell ref="M3:N3"/>
    <mergeCell ref="O3:P3"/>
    <mergeCell ref="F3:L3"/>
    <mergeCell ref="A3:E3"/>
    <mergeCell ref="B42:P42"/>
    <mergeCell ref="A43:P43"/>
    <mergeCell ref="A40:E40"/>
    <mergeCell ref="F40:P40"/>
    <mergeCell ref="B41:F41"/>
    <mergeCell ref="L41:P41"/>
    <mergeCell ref="A44:E44"/>
    <mergeCell ref="F44:P44"/>
    <mergeCell ref="B45:F45"/>
    <mergeCell ref="L45:P45"/>
    <mergeCell ref="A48:E48"/>
    <mergeCell ref="F48:P48"/>
    <mergeCell ref="B46:P46"/>
    <mergeCell ref="A47:P47"/>
    <mergeCell ref="A52:E52"/>
    <mergeCell ref="F52:P52"/>
    <mergeCell ref="B49:F49"/>
    <mergeCell ref="L49:P49"/>
    <mergeCell ref="B50:P50"/>
    <mergeCell ref="A51:P51"/>
    <mergeCell ref="A55:P55"/>
    <mergeCell ref="B53:F53"/>
    <mergeCell ref="L53:P53"/>
    <mergeCell ref="B54:P54"/>
    <mergeCell ref="A59:P59"/>
    <mergeCell ref="B58:P58"/>
    <mergeCell ref="A56:E56"/>
    <mergeCell ref="F56:P56"/>
    <mergeCell ref="B57:F57"/>
    <mergeCell ref="L57:P57"/>
    <mergeCell ref="B65:P65"/>
    <mergeCell ref="A60:E60"/>
    <mergeCell ref="F60:P60"/>
    <mergeCell ref="B61:F61"/>
    <mergeCell ref="L61:P61"/>
    <mergeCell ref="B62:P62"/>
    <mergeCell ref="A63:P63"/>
    <mergeCell ref="B64:F64"/>
    <mergeCell ref="L64:P6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S204"/>
  <sheetViews>
    <sheetView workbookViewId="0" topLeftCell="A164">
      <selection activeCell="K200" sqref="K200:P200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7109375" style="0" customWidth="1"/>
    <col min="6" max="6" width="11.14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3" width="6.28125" style="0" customWidth="1"/>
    <col min="14" max="14" width="7.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90"/>
      <c r="Q1" s="64"/>
    </row>
    <row r="2" spans="1:17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64"/>
    </row>
    <row r="3" spans="1:17" ht="13.5" thickBot="1">
      <c r="A3" s="388" t="s">
        <v>96</v>
      </c>
      <c r="B3" s="389"/>
      <c r="C3" s="389"/>
      <c r="D3" s="390"/>
      <c r="E3" s="397"/>
      <c r="F3" s="398"/>
      <c r="G3" s="398"/>
      <c r="H3" s="398"/>
      <c r="I3" s="398"/>
      <c r="J3" s="398"/>
      <c r="K3" s="398"/>
      <c r="L3" s="398"/>
      <c r="M3" s="395" t="s">
        <v>84</v>
      </c>
      <c r="N3" s="396"/>
      <c r="O3" s="393" t="str">
        <f>'[2]p1'!$H$4</f>
        <v>2007.1</v>
      </c>
      <c r="P3" s="394"/>
      <c r="Q3" s="64"/>
    </row>
    <row r="4" spans="1:17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64"/>
    </row>
    <row r="5" spans="1:17" s="8" customFormat="1" ht="12.75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64"/>
    </row>
    <row r="6" spans="1:19" s="9" customFormat="1" ht="12.75">
      <c r="A6" s="380" t="str">
        <f>T('[2]p1'!$C$13:$G$13)</f>
        <v>Alciônio Saldanha de Oliveira</v>
      </c>
      <c r="B6" s="381"/>
      <c r="C6" s="381"/>
      <c r="D6" s="381"/>
      <c r="E6" s="385"/>
      <c r="F6" s="467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64"/>
      <c r="R6" s="23"/>
      <c r="S6" s="23"/>
    </row>
    <row r="7" spans="1:17" s="1" customFormat="1" ht="13.5" customHeight="1">
      <c r="A7" s="25" t="s">
        <v>77</v>
      </c>
      <c r="B7" s="450" t="str">
        <f>IF('[2]p1'!$A$78&lt;&gt;0,'[2]p1'!$A$78,"")</f>
        <v>Jessica Lange Ferreira Melo</v>
      </c>
      <c r="C7" s="450"/>
      <c r="D7" s="450"/>
      <c r="E7" s="450"/>
      <c r="F7" s="451"/>
      <c r="G7" s="26" t="s">
        <v>78</v>
      </c>
      <c r="H7" s="91">
        <f>IF('[2]p1'!$G$82&lt;&gt;0,'[2]p1'!$G$82,"")</f>
        <v>38565</v>
      </c>
      <c r="I7" s="26" t="s">
        <v>79</v>
      </c>
      <c r="J7" s="91">
        <f>IF('[2]p1'!$H$82&lt;&gt;0,'[2]p1'!$H$82,"")</f>
        <v>39659</v>
      </c>
      <c r="K7" s="26" t="s">
        <v>83</v>
      </c>
      <c r="L7" s="476" t="str">
        <f>IF('[2]p1'!$J$80&lt;&gt;0,'[2]p1'!$J$80,"")</f>
        <v>CNPq</v>
      </c>
      <c r="M7" s="476"/>
      <c r="N7" s="113" t="s">
        <v>26</v>
      </c>
      <c r="O7" s="476" t="str">
        <f>IF('[2]p1'!$L$80&lt;&gt;0,'[2]p1'!$L$80,"")</f>
        <v>Em andamento</v>
      </c>
      <c r="P7" s="477"/>
      <c r="Q7" s="64"/>
    </row>
    <row r="8" spans="1:17" s="1" customFormat="1" ht="13.5" customHeight="1">
      <c r="A8" s="25" t="s">
        <v>80</v>
      </c>
      <c r="B8" s="419" t="str">
        <f>IF('[2]p1'!$A$80&lt;&gt;0,'[2]p1'!$A$80,"")</f>
        <v>Equacoes Diferenciais Parciais</v>
      </c>
      <c r="C8" s="419"/>
      <c r="D8" s="419"/>
      <c r="E8" s="419"/>
      <c r="F8" s="419"/>
      <c r="G8" s="419"/>
      <c r="H8" s="419"/>
      <c r="I8" s="419"/>
      <c r="J8" s="95" t="s">
        <v>27</v>
      </c>
      <c r="K8" s="419" t="str">
        <f>IF('[2]p1'!$A$82&lt;&gt;0,'[2]p1'!$A$82,"")</f>
        <v>PIBIC</v>
      </c>
      <c r="L8" s="419"/>
      <c r="M8" s="419"/>
      <c r="N8" s="419"/>
      <c r="O8" s="419"/>
      <c r="P8" s="419"/>
      <c r="Q8" s="64"/>
    </row>
    <row r="9" spans="1:17" ht="12.75">
      <c r="A9" s="471"/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64"/>
    </row>
    <row r="10" spans="1:17" s="1" customFormat="1" ht="13.5" customHeight="1">
      <c r="A10" s="25" t="s">
        <v>77</v>
      </c>
      <c r="B10" s="450" t="str">
        <f>IF('[2]p1'!$A$85&lt;&gt;0,'[2]p1'!$A$85,"")</f>
        <v>Roberto da Silva Macena</v>
      </c>
      <c r="C10" s="450"/>
      <c r="D10" s="450"/>
      <c r="E10" s="450"/>
      <c r="F10" s="451"/>
      <c r="G10" s="26" t="s">
        <v>78</v>
      </c>
      <c r="H10" s="91">
        <f>IF('[2]p1'!$G$89&lt;&gt;0,'[2]p1'!$G$89,"")</f>
        <v>39230</v>
      </c>
      <c r="I10" s="26" t="s">
        <v>79</v>
      </c>
      <c r="J10" s="91">
        <f>IF('[2]p1'!$H$89&lt;&gt;0,'[2]p1'!$H$89,"")</f>
        <v>39357</v>
      </c>
      <c r="K10" s="26" t="s">
        <v>83</v>
      </c>
      <c r="L10" s="476" t="str">
        <f>IF('[2]p1'!$J$80&lt;&gt;0,'[2]p1'!$J$80,"")</f>
        <v>CNPq</v>
      </c>
      <c r="M10" s="476"/>
      <c r="N10" s="113" t="s">
        <v>26</v>
      </c>
      <c r="O10" s="476" t="str">
        <f>IF('[2]p1'!$L$87&lt;&gt;0,'[2]p1'!$L$87,"")</f>
        <v>Em andamento</v>
      </c>
      <c r="P10" s="477"/>
      <c r="Q10" s="64"/>
    </row>
    <row r="11" spans="1:17" s="1" customFormat="1" ht="13.5" customHeight="1">
      <c r="A11" s="25" t="s">
        <v>80</v>
      </c>
      <c r="B11" s="419" t="str">
        <f>IF('[2]p1'!$A$87&lt;&gt;0,'[2]p1'!$A$87,"")</f>
        <v>Projeto de Monitoria da UAME - Disciplina: Álgebra Vetorial</v>
      </c>
      <c r="C11" s="419"/>
      <c r="D11" s="419"/>
      <c r="E11" s="419"/>
      <c r="F11" s="419"/>
      <c r="G11" s="419"/>
      <c r="H11" s="419"/>
      <c r="I11" s="419"/>
      <c r="J11" s="95" t="s">
        <v>27</v>
      </c>
      <c r="K11" s="419" t="str">
        <f>IF('[2]p1'!$A$89&lt;&gt;0,'[2]p1'!$A$89,"")</f>
        <v>Monitoria</v>
      </c>
      <c r="L11" s="419"/>
      <c r="M11" s="419"/>
      <c r="N11" s="419"/>
      <c r="O11" s="419"/>
      <c r="P11" s="419"/>
      <c r="Q11" s="64"/>
    </row>
    <row r="12" spans="1:17" ht="12.75">
      <c r="A12" s="471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64"/>
    </row>
    <row r="13" spans="1:17" s="1" customFormat="1" ht="13.5" customHeight="1">
      <c r="A13" s="25" t="s">
        <v>77</v>
      </c>
      <c r="B13" s="450" t="str">
        <f>IF('[2]p1'!$A$92&lt;&gt;0,'[2]p1'!$A$92,"")</f>
        <v>João Paulo P de Andrade</v>
      </c>
      <c r="C13" s="450"/>
      <c r="D13" s="450"/>
      <c r="E13" s="450"/>
      <c r="F13" s="451"/>
      <c r="G13" s="26" t="s">
        <v>78</v>
      </c>
      <c r="H13" s="91">
        <f>IF('[2]p1'!$G$96&lt;&gt;0,'[2]p1'!$G$96,"")</f>
        <v>39230</v>
      </c>
      <c r="I13" s="26" t="s">
        <v>79</v>
      </c>
      <c r="J13" s="91">
        <f>IF('[2]p1'!$H$96&lt;&gt;0,'[2]p1'!$H$96,"")</f>
        <v>39357</v>
      </c>
      <c r="K13" s="26" t="s">
        <v>83</v>
      </c>
      <c r="L13" s="476" t="str">
        <f>IF('[2]p1'!$J$80&lt;&gt;0,'[2]p1'!$J$80,"")</f>
        <v>CNPq</v>
      </c>
      <c r="M13" s="476"/>
      <c r="N13" s="113" t="s">
        <v>26</v>
      </c>
      <c r="O13" s="476" t="str">
        <f>IF('[2]p1'!$L$94&lt;&gt;0,'[2]p1'!$L$94,"")</f>
        <v>Em andamento</v>
      </c>
      <c r="P13" s="477"/>
      <c r="Q13" s="64"/>
    </row>
    <row r="14" spans="1:17" s="1" customFormat="1" ht="13.5" customHeight="1">
      <c r="A14" s="25" t="s">
        <v>80</v>
      </c>
      <c r="B14" s="419" t="str">
        <f>IF('[2]p1'!$A$94&lt;&gt;0,'[2]p1'!$A$94,"")</f>
        <v>Projeto de Monitoria da UAME - Disciplina: Álgebra Vetorial</v>
      </c>
      <c r="C14" s="419"/>
      <c r="D14" s="419"/>
      <c r="E14" s="419"/>
      <c r="F14" s="419"/>
      <c r="G14" s="419"/>
      <c r="H14" s="419"/>
      <c r="I14" s="419"/>
      <c r="J14" s="95" t="s">
        <v>27</v>
      </c>
      <c r="K14" s="419" t="str">
        <f>IF('[2]p1'!$A$96&lt;&gt;0,'[2]p1'!$A$96,"")</f>
        <v>Monitoria</v>
      </c>
      <c r="L14" s="419"/>
      <c r="M14" s="419"/>
      <c r="N14" s="419"/>
      <c r="O14" s="419"/>
      <c r="P14" s="419"/>
      <c r="Q14" s="64"/>
    </row>
    <row r="15" spans="1:17" ht="12.75">
      <c r="A15" s="471"/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64"/>
    </row>
    <row r="16" spans="1:19" s="9" customFormat="1" ht="12.75">
      <c r="A16" s="380" t="str">
        <f>T('[2]p4'!$C$13:$G$13)</f>
        <v>Amauri Araújo Cruz</v>
      </c>
      <c r="B16" s="381"/>
      <c r="C16" s="381"/>
      <c r="D16" s="381"/>
      <c r="E16" s="385"/>
      <c r="F16" s="467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/>
      <c r="R16" s="23"/>
      <c r="S16" s="23"/>
    </row>
    <row r="17" spans="1:17" s="1" customFormat="1" ht="13.5" customHeight="1">
      <c r="A17" s="25" t="s">
        <v>77</v>
      </c>
      <c r="B17" s="450" t="str">
        <f>IF('[2]p4'!$A$78&lt;&gt;0,'[2]p4'!$A$78,"")</f>
        <v>Richardson Viana Agra</v>
      </c>
      <c r="C17" s="450"/>
      <c r="D17" s="450"/>
      <c r="E17" s="450"/>
      <c r="F17" s="451"/>
      <c r="G17" s="26" t="s">
        <v>78</v>
      </c>
      <c r="H17" s="91">
        <f>IF('[2]p4'!$G$82&lt;&gt;0,'[2]p4'!$G$82,"")</f>
        <v>39230</v>
      </c>
      <c r="I17" s="26" t="s">
        <v>79</v>
      </c>
      <c r="J17" s="91">
        <f>IF('[2]p4'!$H$82&lt;&gt;0,'[2]p4'!$H$82,"")</f>
      </c>
      <c r="K17" s="26" t="s">
        <v>83</v>
      </c>
      <c r="L17" s="476" t="str">
        <f>IF('[2]p4'!$J$80&lt;&gt;0,'[2]p4'!$J$80,"")</f>
        <v>UFCG</v>
      </c>
      <c r="M17" s="476"/>
      <c r="N17" s="113" t="s">
        <v>26</v>
      </c>
      <c r="O17" s="476" t="str">
        <f>IF('[2]p4'!$L$80&lt;&gt;0,'[2]p4'!$L$80,"")</f>
        <v>Em andamento</v>
      </c>
      <c r="P17" s="477"/>
      <c r="Q17"/>
    </row>
    <row r="18" spans="1:17" s="1" customFormat="1" ht="13.5" customHeight="1">
      <c r="A18" s="25" t="s">
        <v>80</v>
      </c>
      <c r="B18" s="419" t="str">
        <f>IF('[2]p4'!$A$80&lt;&gt;0,'[2]p4'!$A$80,"")</f>
        <v>Projeto de Monitoria da UAME</v>
      </c>
      <c r="C18" s="419"/>
      <c r="D18" s="419"/>
      <c r="E18" s="419"/>
      <c r="F18" s="419"/>
      <c r="G18" s="419"/>
      <c r="H18" s="419"/>
      <c r="I18" s="419"/>
      <c r="J18" s="95" t="s">
        <v>27</v>
      </c>
      <c r="K18" s="419" t="str">
        <f>IF('[2]p4'!$A$82&lt;&gt;0,'[2]p4'!$A$82,"")</f>
        <v>Monitoria</v>
      </c>
      <c r="L18" s="419"/>
      <c r="M18" s="419"/>
      <c r="N18" s="419"/>
      <c r="O18" s="419"/>
      <c r="P18" s="419"/>
      <c r="Q18"/>
    </row>
    <row r="19" spans="1:16" ht="12.75">
      <c r="A19" s="471"/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</row>
    <row r="20" spans="1:19" s="9" customFormat="1" ht="12.75">
      <c r="A20" s="380" t="str">
        <f>T('[2]p7'!$C$13:$G$13)</f>
        <v>Aparecido Jesuino de Souza</v>
      </c>
      <c r="B20" s="381"/>
      <c r="C20" s="381"/>
      <c r="D20" s="381"/>
      <c r="E20" s="385"/>
      <c r="F20" s="467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/>
      <c r="R20" s="23"/>
      <c r="S20" s="23"/>
    </row>
    <row r="21" spans="1:17" s="1" customFormat="1" ht="13.5" customHeight="1">
      <c r="A21" s="25" t="s">
        <v>77</v>
      </c>
      <c r="B21" s="450" t="str">
        <f>IF('[2]p7'!$A$78&lt;&gt;0,'[2]p7'!$A$78,"")</f>
        <v>José Salatiel de Alencar Filho</v>
      </c>
      <c r="C21" s="450"/>
      <c r="D21" s="450"/>
      <c r="E21" s="450"/>
      <c r="F21" s="451"/>
      <c r="G21" s="26" t="s">
        <v>78</v>
      </c>
      <c r="H21" s="91">
        <f>IF('[2]p7'!$G$82&lt;&gt;0,'[2]p7'!$G$82,"")</f>
        <v>38930</v>
      </c>
      <c r="I21" s="26" t="s">
        <v>79</v>
      </c>
      <c r="J21" s="91">
        <f>IF('[2]p7'!$H$82&lt;&gt;0,'[2]p7'!$H$82,"")</f>
        <v>39325</v>
      </c>
      <c r="K21" s="26" t="s">
        <v>83</v>
      </c>
      <c r="L21" s="476" t="str">
        <f>IF('[2]p7'!$J$80&lt;&gt;0,'[2]p7'!$J$80,"")</f>
        <v>CNPq</v>
      </c>
      <c r="M21" s="476"/>
      <c r="N21" s="113" t="s">
        <v>26</v>
      </c>
      <c r="O21" s="476" t="str">
        <f>IF('[2]p7'!$L$80&lt;&gt;0,'[2]p7'!$L$80,"")</f>
        <v>Desistente</v>
      </c>
      <c r="P21" s="477"/>
      <c r="Q21"/>
    </row>
    <row r="22" spans="1:17" s="1" customFormat="1" ht="13.5" customHeight="1">
      <c r="A22" s="25" t="s">
        <v>80</v>
      </c>
      <c r="B22" s="419" t="str">
        <f>IF('[2]p7'!$A$80&lt;&gt;0,'[2]p7'!$A$80,"")</f>
        <v>Apoio computacional as atividades de pesquisa do DME</v>
      </c>
      <c r="C22" s="419"/>
      <c r="D22" s="419"/>
      <c r="E22" s="419"/>
      <c r="F22" s="419"/>
      <c r="G22" s="419"/>
      <c r="H22" s="419"/>
      <c r="I22" s="419"/>
      <c r="J22" s="95" t="s">
        <v>27</v>
      </c>
      <c r="K22" s="419" t="str">
        <f>IF('[2]p7'!$A$82&lt;&gt;0,'[2]p7'!$A$82,"")</f>
        <v>Apoio Técnico</v>
      </c>
      <c r="L22" s="419"/>
      <c r="M22" s="419"/>
      <c r="N22" s="419"/>
      <c r="O22" s="419"/>
      <c r="P22" s="419"/>
      <c r="Q22"/>
    </row>
    <row r="23" spans="1:16" ht="12.75">
      <c r="A23" s="471"/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</row>
    <row r="24" spans="1:17" s="1" customFormat="1" ht="13.5" customHeight="1">
      <c r="A24" s="25" t="s">
        <v>77</v>
      </c>
      <c r="B24" s="450" t="str">
        <f>IF('[2]p7'!$A$85&lt;&gt;0,'[2]p7'!$A$85,"")</f>
        <v>Jadsan da Cunha Santos</v>
      </c>
      <c r="C24" s="450"/>
      <c r="D24" s="450"/>
      <c r="E24" s="450"/>
      <c r="F24" s="451"/>
      <c r="G24" s="26" t="s">
        <v>78</v>
      </c>
      <c r="H24" s="91">
        <f>IF('[2]p7'!$G$89&lt;&gt;0,'[2]p7'!$G$89,"")</f>
        <v>39114</v>
      </c>
      <c r="I24" s="26" t="s">
        <v>79</v>
      </c>
      <c r="J24" s="91">
        <f>IF('[2]p7'!$H$89&lt;&gt;0,'[2]p7'!$H$89,"")</f>
        <v>39325</v>
      </c>
      <c r="K24" s="26" t="s">
        <v>83</v>
      </c>
      <c r="L24" s="476" t="str">
        <f>IF('[2]p7'!$J$80&lt;&gt;0,'[2]p7'!$J$80,"")</f>
        <v>CNPq</v>
      </c>
      <c r="M24" s="476"/>
      <c r="N24" s="113" t="s">
        <v>26</v>
      </c>
      <c r="O24" s="476" t="str">
        <f>IF('[2]p7'!$L$87&lt;&gt;0,'[2]p7'!$L$87,"")</f>
        <v>Desistente</v>
      </c>
      <c r="P24" s="477"/>
      <c r="Q24"/>
    </row>
    <row r="25" spans="1:17" s="1" customFormat="1" ht="13.5" customHeight="1">
      <c r="A25" s="25" t="s">
        <v>80</v>
      </c>
      <c r="B25" s="419" t="str">
        <f>IF('[2]p7'!$A$87&lt;&gt;0,'[2]p7'!$A$87,"")</f>
        <v>Queima de Combustível Sólido na recuperação de reservatórios petrolíferos</v>
      </c>
      <c r="C25" s="419"/>
      <c r="D25" s="419"/>
      <c r="E25" s="419"/>
      <c r="F25" s="419"/>
      <c r="G25" s="419"/>
      <c r="H25" s="419"/>
      <c r="I25" s="419"/>
      <c r="J25" s="95" t="s">
        <v>27</v>
      </c>
      <c r="K25" s="419" t="str">
        <f>IF('[2]p7'!$A$89&lt;&gt;0,'[2]p7'!$A$89,"")</f>
        <v>Programa de Recursos Humanos da ANP-PRH25</v>
      </c>
      <c r="L25" s="419"/>
      <c r="M25" s="419"/>
      <c r="N25" s="419"/>
      <c r="O25" s="419"/>
      <c r="P25" s="419"/>
      <c r="Q25"/>
    </row>
    <row r="26" spans="1:16" ht="12.75">
      <c r="A26" s="471"/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</row>
    <row r="27" spans="1:17" s="1" customFormat="1" ht="13.5" customHeight="1">
      <c r="A27" s="25" t="s">
        <v>77</v>
      </c>
      <c r="B27" s="450" t="str">
        <f>IF('[2]p7'!$A$92&lt;&gt;0,'[2]p7'!$A$92,"")</f>
        <v>Eduardo da Silva Santos</v>
      </c>
      <c r="C27" s="450"/>
      <c r="D27" s="450"/>
      <c r="E27" s="450"/>
      <c r="F27" s="451"/>
      <c r="G27" s="26" t="s">
        <v>78</v>
      </c>
      <c r="H27" s="91">
        <f>IF('[2]p7'!$G$96&lt;&gt;0,'[2]p7'!$G$96,"")</f>
        <v>39295</v>
      </c>
      <c r="I27" s="26" t="s">
        <v>79</v>
      </c>
      <c r="J27" s="91">
        <f>IF('[2]p7'!$H$96&lt;&gt;0,'[2]p7'!$H$96,"")</f>
        <v>39660</v>
      </c>
      <c r="K27" s="26" t="s">
        <v>83</v>
      </c>
      <c r="L27" s="476" t="str">
        <f>IF('[2]p7'!$J$80&lt;&gt;0,'[2]p7'!$J$80,"")</f>
        <v>CNPq</v>
      </c>
      <c r="M27" s="476"/>
      <c r="N27" s="113" t="s">
        <v>26</v>
      </c>
      <c r="O27" s="476" t="str">
        <f>IF('[2]p7'!$L$94&lt;&gt;0,'[2]p7'!$L$94,"")</f>
        <v>Em andamento</v>
      </c>
      <c r="P27" s="477"/>
      <c r="Q27"/>
    </row>
    <row r="28" spans="1:17" s="1" customFormat="1" ht="13.5" customHeight="1">
      <c r="A28" s="25" t="s">
        <v>80</v>
      </c>
      <c r="B28" s="419" t="str">
        <f>IF('[2]p7'!$A$94&lt;&gt;0,'[2]p7'!$A$94,"")</f>
        <v>Equações Diferenciais Aplicadas</v>
      </c>
      <c r="C28" s="419"/>
      <c r="D28" s="419"/>
      <c r="E28" s="419"/>
      <c r="F28" s="419"/>
      <c r="G28" s="419"/>
      <c r="H28" s="419"/>
      <c r="I28" s="419"/>
      <c r="J28" s="95" t="s">
        <v>27</v>
      </c>
      <c r="K28" s="419" t="str">
        <f>IF('[2]p7'!$A$96&lt;&gt;0,'[2]p7'!$A$96,"")</f>
        <v>PIBIC</v>
      </c>
      <c r="L28" s="419"/>
      <c r="M28" s="419"/>
      <c r="N28" s="419"/>
      <c r="O28" s="419"/>
      <c r="P28" s="419"/>
      <c r="Q28"/>
    </row>
    <row r="29" spans="1:16" ht="12.75">
      <c r="A29" s="471"/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</row>
    <row r="30" spans="1:17" s="1" customFormat="1" ht="13.5" customHeight="1">
      <c r="A30" s="25" t="s">
        <v>77</v>
      </c>
      <c r="B30" s="450" t="str">
        <f>IF('[2]p7'!$A$99&lt;&gt;0,'[2]p7'!$A$99,"")</f>
        <v>Rivaldo Bezerra de Aquino Filho</v>
      </c>
      <c r="C30" s="450"/>
      <c r="D30" s="450"/>
      <c r="E30" s="450"/>
      <c r="F30" s="451"/>
      <c r="G30" s="26" t="s">
        <v>78</v>
      </c>
      <c r="H30" s="91">
        <f>IF('[2]p7'!$G$103&lt;&gt;0,'[2]p7'!$G$103,"")</f>
        <v>39326</v>
      </c>
      <c r="I30" s="26" t="s">
        <v>79</v>
      </c>
      <c r="J30" s="91">
        <f>IF('[2]p7'!$H$103&lt;&gt;0,'[2]p7'!$H$103,"")</f>
        <v>40025</v>
      </c>
      <c r="K30" s="26" t="s">
        <v>83</v>
      </c>
      <c r="L30" s="476" t="str">
        <f>IF('[2]p7'!$J$80&lt;&gt;0,'[2]p7'!$J$80,"")</f>
        <v>CNPq</v>
      </c>
      <c r="M30" s="476"/>
      <c r="N30" s="113" t="s">
        <v>26</v>
      </c>
      <c r="O30" s="476" t="str">
        <f>IF('[2]p7'!$L$101&lt;&gt;0,'[2]p7'!$L$101,"")</f>
        <v>Em andamento</v>
      </c>
      <c r="P30" s="477"/>
      <c r="Q30"/>
    </row>
    <row r="31" spans="1:17" s="1" customFormat="1" ht="13.5" customHeight="1">
      <c r="A31" s="25" t="s">
        <v>80</v>
      </c>
      <c r="B31" s="419" t="str">
        <f>IF('[2]p7'!$A$101&lt;&gt;0,'[2]p7'!$A$101,"")</f>
        <v>Tópicos de Equações Diferenciais</v>
      </c>
      <c r="C31" s="419"/>
      <c r="D31" s="419"/>
      <c r="E31" s="419"/>
      <c r="F31" s="419"/>
      <c r="G31" s="419"/>
      <c r="H31" s="419"/>
      <c r="I31" s="419"/>
      <c r="J31" s="95" t="s">
        <v>27</v>
      </c>
      <c r="K31" s="419" t="str">
        <f>IF('[2]p7'!$A$103&lt;&gt;0,'[2]p7'!$A$103,"")</f>
        <v>Auxílio integrado CNPq</v>
      </c>
      <c r="L31" s="419"/>
      <c r="M31" s="419"/>
      <c r="N31" s="419"/>
      <c r="O31" s="419"/>
      <c r="P31" s="419"/>
      <c r="Q31"/>
    </row>
    <row r="32" spans="1:16" ht="12.75">
      <c r="A32" s="472"/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</row>
    <row r="33" spans="1:19" s="9" customFormat="1" ht="12.75">
      <c r="A33" s="380" t="str">
        <f>T('[2]p8'!$C$13:$G$13)</f>
        <v>Bianca Morelli Casalvara Caretta</v>
      </c>
      <c r="B33" s="381"/>
      <c r="C33" s="381"/>
      <c r="D33" s="381"/>
      <c r="E33" s="385"/>
      <c r="F33" s="467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/>
      <c r="R33" s="23"/>
      <c r="S33" s="23"/>
    </row>
    <row r="34" spans="1:17" s="1" customFormat="1" ht="13.5" customHeight="1">
      <c r="A34" s="25" t="s">
        <v>77</v>
      </c>
      <c r="B34" s="450" t="str">
        <f>IF('[2]p8'!$A$78&lt;&gt;0,'[2]p8'!$A$78,"")</f>
        <v>Alysson Vasconcelos Gomes de Menezes</v>
      </c>
      <c r="C34" s="450"/>
      <c r="D34" s="450"/>
      <c r="E34" s="450"/>
      <c r="F34" s="451"/>
      <c r="G34" s="26" t="s">
        <v>78</v>
      </c>
      <c r="H34" s="91">
        <f>IF('[2]p8'!$G$82&lt;&gt;0,'[2]p8'!$G$82,"")</f>
        <v>39237</v>
      </c>
      <c r="I34" s="26" t="s">
        <v>79</v>
      </c>
      <c r="J34" s="91">
        <f>IF('[2]p8'!$H$82&lt;&gt;0,'[2]p8'!$H$82,"")</f>
        <v>39357</v>
      </c>
      <c r="K34" s="26" t="s">
        <v>83</v>
      </c>
      <c r="L34" s="476" t="str">
        <f>IF('[2]p8'!$J$80&lt;&gt;0,'[2]p8'!$J$80,"")</f>
        <v>UFCG</v>
      </c>
      <c r="M34" s="476"/>
      <c r="N34" s="113" t="s">
        <v>26</v>
      </c>
      <c r="O34" s="476" t="str">
        <f>IF('[2]p8'!$L$80&lt;&gt;0,'[2]p8'!$L$80,"")</f>
        <v>Concluído</v>
      </c>
      <c r="P34" s="477"/>
      <c r="Q34"/>
    </row>
    <row r="35" spans="1:17" s="1" customFormat="1" ht="13.5" customHeight="1">
      <c r="A35" s="25" t="s">
        <v>80</v>
      </c>
      <c r="B35" s="419" t="str">
        <f>IF('[2]p8'!$A$80&lt;&gt;0,'[2]p8'!$A$80,"")</f>
        <v>Monitoria de Cálculo Diferencial e Integral II</v>
      </c>
      <c r="C35" s="419"/>
      <c r="D35" s="419"/>
      <c r="E35" s="419"/>
      <c r="F35" s="419"/>
      <c r="G35" s="419"/>
      <c r="H35" s="419"/>
      <c r="I35" s="419"/>
      <c r="J35" s="95" t="s">
        <v>27</v>
      </c>
      <c r="K35" s="419" t="str">
        <f>IF('[2]p8'!$A$82&lt;&gt;0,'[2]p8'!$A$82,"")</f>
        <v>Monitoria</v>
      </c>
      <c r="L35" s="419"/>
      <c r="M35" s="419"/>
      <c r="N35" s="419"/>
      <c r="O35" s="419"/>
      <c r="P35" s="419"/>
      <c r="Q35"/>
    </row>
    <row r="36" spans="1:17" s="1" customFormat="1" ht="13.5" customHeight="1">
      <c r="A36" s="25" t="s">
        <v>77</v>
      </c>
      <c r="B36" s="450" t="str">
        <f>IF('[2]p8'!$A$85&lt;&gt;0,'[2]p8'!$A$85,"")</f>
        <v>Nercionildo Pereira Vaz</v>
      </c>
      <c r="C36" s="450"/>
      <c r="D36" s="450"/>
      <c r="E36" s="450"/>
      <c r="F36" s="451"/>
      <c r="G36" s="26" t="s">
        <v>78</v>
      </c>
      <c r="H36" s="91">
        <f>IF('[2]p8'!$G$89&lt;&gt;0,'[2]p8'!$G$89,"")</f>
        <v>39264</v>
      </c>
      <c r="I36" s="26" t="s">
        <v>79</v>
      </c>
      <c r="J36" s="91">
        <f>IF('[2]p8'!$H$89&lt;&gt;0,'[2]p8'!$H$89,"")</f>
        <v>39629</v>
      </c>
      <c r="K36" s="26" t="s">
        <v>83</v>
      </c>
      <c r="L36" s="476" t="str">
        <f>IF('[2]p8'!$J$80&lt;&gt;0,'[2]p8'!$J$80,"")</f>
        <v>UFCG</v>
      </c>
      <c r="M36" s="476"/>
      <c r="N36" s="113" t="s">
        <v>26</v>
      </c>
      <c r="O36" s="476" t="str">
        <f>IF('[2]p8'!$L$87&lt;&gt;0,'[2]p8'!$L$87,"")</f>
        <v>Em andamento</v>
      </c>
      <c r="P36" s="477"/>
      <c r="Q36"/>
    </row>
    <row r="37" spans="1:17" s="1" customFormat="1" ht="13.5" customHeight="1">
      <c r="A37" s="25" t="s">
        <v>80</v>
      </c>
      <c r="B37" s="419" t="str">
        <f>IF('[2]p8'!$A$87&lt;&gt;0,'[2]p8'!$A$87,"")</f>
        <v>Equações Diferenciais Parciais de Evolução e Aplicações</v>
      </c>
      <c r="C37" s="419"/>
      <c r="D37" s="419"/>
      <c r="E37" s="419"/>
      <c r="F37" s="419"/>
      <c r="G37" s="419"/>
      <c r="H37" s="419"/>
      <c r="I37" s="419"/>
      <c r="J37" s="95" t="s">
        <v>27</v>
      </c>
      <c r="K37" s="419" t="str">
        <f>IF('[2]p8'!$A$89&lt;&gt;0,'[2]p8'!$A$89,"")</f>
        <v>Projeto Específico</v>
      </c>
      <c r="L37" s="419"/>
      <c r="M37" s="419"/>
      <c r="N37" s="419"/>
      <c r="O37" s="419"/>
      <c r="P37" s="419"/>
      <c r="Q37"/>
    </row>
    <row r="38" spans="1:16" ht="12.75">
      <c r="A38" s="471"/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</row>
    <row r="39" spans="1:19" s="9" customFormat="1" ht="12.75">
      <c r="A39" s="380" t="str">
        <f>T('[2]p10'!$C$13:$G$13)</f>
        <v>Claudianor Oliveira Alves</v>
      </c>
      <c r="B39" s="381"/>
      <c r="C39" s="381"/>
      <c r="D39" s="381"/>
      <c r="E39" s="385"/>
      <c r="F39" s="467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/>
      <c r="R39" s="23"/>
      <c r="S39" s="23"/>
    </row>
    <row r="40" spans="1:17" s="1" customFormat="1" ht="13.5" customHeight="1">
      <c r="A40" s="25" t="s">
        <v>77</v>
      </c>
      <c r="B40" s="450" t="str">
        <f>IF('[2]p10'!$A$78&lt;&gt;0,'[2]p10'!$A$78,"")</f>
        <v>Jéssica Lange Ferreira Melo</v>
      </c>
      <c r="C40" s="450"/>
      <c r="D40" s="450"/>
      <c r="E40" s="450"/>
      <c r="F40" s="451"/>
      <c r="G40" s="26" t="s">
        <v>78</v>
      </c>
      <c r="H40" s="91">
        <f>IF('[2]p10'!$G$82&lt;&gt;0,'[2]p10'!$G$82,"")</f>
        <v>38565</v>
      </c>
      <c r="I40" s="26" t="s">
        <v>79</v>
      </c>
      <c r="J40" s="91">
        <f>IF('[2]p10'!$H$82&lt;&gt;0,'[2]p10'!$H$82,"")</f>
        <v>39660</v>
      </c>
      <c r="K40" s="26" t="s">
        <v>83</v>
      </c>
      <c r="L40" s="476" t="str">
        <f>IF('[2]p10'!$J$80&lt;&gt;0,'[2]p10'!$J$80,"")</f>
        <v>CNPq</v>
      </c>
      <c r="M40" s="476"/>
      <c r="N40" s="113" t="s">
        <v>26</v>
      </c>
      <c r="O40" s="476" t="str">
        <f>IF('[2]p10'!$L$80&lt;&gt;0,'[2]p10'!$L$80,"")</f>
        <v>Em andamento</v>
      </c>
      <c r="P40" s="477"/>
      <c r="Q40"/>
    </row>
    <row r="41" spans="1:17" s="1" customFormat="1" ht="13.5" customHeight="1">
      <c r="A41" s="25" t="s">
        <v>80</v>
      </c>
      <c r="B41" s="419" t="str">
        <f>IF('[2]p10'!$A$80&lt;&gt;0,'[2]p10'!$A$80,"")</f>
        <v>Equações Diferenciais Parciais (co-orientação do Prof. Alciônio)</v>
      </c>
      <c r="C41" s="419"/>
      <c r="D41" s="419"/>
      <c r="E41" s="419"/>
      <c r="F41" s="419"/>
      <c r="G41" s="419"/>
      <c r="H41" s="419"/>
      <c r="I41" s="419"/>
      <c r="J41" s="95" t="s">
        <v>27</v>
      </c>
      <c r="K41" s="419" t="str">
        <f>IF('[2]p10'!$A$82&lt;&gt;0,'[2]p10'!$A$82,"")</f>
        <v>PIBIC</v>
      </c>
      <c r="L41" s="419"/>
      <c r="M41" s="419"/>
      <c r="N41" s="419"/>
      <c r="O41" s="419"/>
      <c r="P41" s="419"/>
      <c r="Q41"/>
    </row>
    <row r="42" spans="1:16" ht="12.75">
      <c r="A42" s="471"/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</row>
    <row r="43" spans="1:19" s="9" customFormat="1" ht="12.75">
      <c r="A43" s="380" t="str">
        <f>T('[2]p11'!$C$13:$G$13)</f>
        <v>Daniel Cordeiro de Morais Filho</v>
      </c>
      <c r="B43" s="381"/>
      <c r="C43" s="381"/>
      <c r="D43" s="381"/>
      <c r="E43" s="385"/>
      <c r="F43" s="467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/>
      <c r="R43" s="23"/>
      <c r="S43" s="23"/>
    </row>
    <row r="44" spans="1:17" s="1" customFormat="1" ht="13.5" customHeight="1">
      <c r="A44" s="25" t="s">
        <v>77</v>
      </c>
      <c r="B44" s="450" t="str">
        <f>IF('[2]p11'!$A$78&lt;&gt;0,'[2]p11'!$A$78,"")</f>
        <v>Aline Barbosa Tsuyuguchi (Co-orientação Prof. Jesualdo)</v>
      </c>
      <c r="C44" s="450"/>
      <c r="D44" s="450"/>
      <c r="E44" s="450"/>
      <c r="F44" s="451"/>
      <c r="G44" s="26" t="s">
        <v>78</v>
      </c>
      <c r="H44" s="91">
        <f>IF('[2]p11'!$G$82&lt;&gt;0,'[2]p11'!$G$82,"")</f>
        <v>39295</v>
      </c>
      <c r="I44" s="26" t="s">
        <v>79</v>
      </c>
      <c r="J44" s="91">
        <f>IF('[2]p11'!$H$82&lt;&gt;0,'[2]p11'!$H$82,"")</f>
        <v>39660</v>
      </c>
      <c r="K44" s="26" t="s">
        <v>83</v>
      </c>
      <c r="L44" s="476" t="str">
        <f>IF('[2]p11'!$J$80&lt;&gt;0,'[2]p11'!$J$80,"")</f>
        <v>CNPq</v>
      </c>
      <c r="M44" s="476"/>
      <c r="N44" s="113" t="s">
        <v>26</v>
      </c>
      <c r="O44" s="476" t="str">
        <f>IF('[2]p11'!$L$80&lt;&gt;0,'[2]p11'!$L$80,"")</f>
        <v>Em andamento</v>
      </c>
      <c r="P44" s="477"/>
      <c r="Q44"/>
    </row>
    <row r="45" spans="1:17" s="1" customFormat="1" ht="13.5" customHeight="1">
      <c r="A45" s="25" t="s">
        <v>80</v>
      </c>
      <c r="B45" s="419" t="str">
        <f>IF('[2]p11'!$A$80&lt;&gt;0,'[2]p11'!$A$80,"")</f>
        <v>Teoria Analítica dos Números</v>
      </c>
      <c r="C45" s="419"/>
      <c r="D45" s="419"/>
      <c r="E45" s="419"/>
      <c r="F45" s="419"/>
      <c r="G45" s="419"/>
      <c r="H45" s="419"/>
      <c r="I45" s="419"/>
      <c r="J45" s="95" t="s">
        <v>27</v>
      </c>
      <c r="K45" s="419" t="str">
        <f>IF('[2]p11'!$A$82&lt;&gt;0,'[2]p11'!$A$82,"")</f>
        <v>PIBIC</v>
      </c>
      <c r="L45" s="419"/>
      <c r="M45" s="419"/>
      <c r="N45" s="419"/>
      <c r="O45" s="419"/>
      <c r="P45" s="419"/>
      <c r="Q45"/>
    </row>
    <row r="46" spans="1:16" ht="12.75">
      <c r="A46" s="472"/>
      <c r="B46" s="472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</row>
    <row r="47" spans="1:19" s="9" customFormat="1" ht="12.75">
      <c r="A47" s="380" t="str">
        <f>T('[2]p12'!$C$13:$G$13)</f>
        <v>Florence Ayres Campello de Oliveira</v>
      </c>
      <c r="B47" s="381"/>
      <c r="C47" s="381"/>
      <c r="D47" s="381"/>
      <c r="E47" s="385"/>
      <c r="F47" s="467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/>
      <c r="R47" s="23"/>
      <c r="S47" s="23"/>
    </row>
    <row r="48" spans="1:17" s="1" customFormat="1" ht="13.5" customHeight="1">
      <c r="A48" s="25" t="s">
        <v>77</v>
      </c>
      <c r="B48" s="450" t="str">
        <f>IF('[2]p12'!$A$78&lt;&gt;0,'[2]p12'!$A$78,"")</f>
        <v>Soraya Martins Camelo</v>
      </c>
      <c r="C48" s="450"/>
      <c r="D48" s="450"/>
      <c r="E48" s="450"/>
      <c r="F48" s="451"/>
      <c r="G48" s="26" t="s">
        <v>78</v>
      </c>
      <c r="H48" s="91">
        <f>IF('[2]p12'!$G$82&lt;&gt;0,'[2]p12'!$G$82,"")</f>
        <v>39230</v>
      </c>
      <c r="I48" s="26" t="s">
        <v>79</v>
      </c>
      <c r="J48" s="91">
        <f>IF('[2]p12'!$H$82&lt;&gt;0,'[2]p12'!$H$82,"")</f>
        <v>39547</v>
      </c>
      <c r="K48" s="26" t="s">
        <v>83</v>
      </c>
      <c r="L48" s="476" t="str">
        <f>IF('[2]p12'!$J$80&lt;&gt;0,'[2]p12'!$J$80,"")</f>
        <v>UFCG</v>
      </c>
      <c r="M48" s="476"/>
      <c r="N48" s="113" t="s">
        <v>26</v>
      </c>
      <c r="O48" s="476" t="str">
        <f>IF('[2]p12'!$L$80&lt;&gt;0,'[2]p12'!$L$80,"")</f>
        <v>Em andamento</v>
      </c>
      <c r="P48" s="477"/>
      <c r="Q48"/>
    </row>
    <row r="49" spans="1:17" s="1" customFormat="1" ht="13.5" customHeight="1">
      <c r="A49" s="25" t="s">
        <v>80</v>
      </c>
      <c r="B49" s="419" t="str">
        <f>IF('[2]p12'!$A$80&lt;&gt;0,'[2]p12'!$A$80,"")</f>
        <v>Laboratorio no Ensino de Matematica </v>
      </c>
      <c r="C49" s="419"/>
      <c r="D49" s="419"/>
      <c r="E49" s="419"/>
      <c r="F49" s="419"/>
      <c r="G49" s="419"/>
      <c r="H49" s="419"/>
      <c r="I49" s="419"/>
      <c r="J49" s="95" t="s">
        <v>27</v>
      </c>
      <c r="K49" s="419" t="str">
        <f>IF('[2]p12'!$A$82&lt;&gt;0,'[2]p12'!$A$82,"")</f>
        <v>PROLICEN</v>
      </c>
      <c r="L49" s="419"/>
      <c r="M49" s="419"/>
      <c r="N49" s="419"/>
      <c r="O49" s="419"/>
      <c r="P49" s="419"/>
      <c r="Q49"/>
    </row>
    <row r="50" spans="1:16" ht="12.75">
      <c r="A50" s="471"/>
      <c r="B50" s="471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</row>
    <row r="51" spans="1:17" s="1" customFormat="1" ht="13.5" customHeight="1">
      <c r="A51" s="25" t="s">
        <v>77</v>
      </c>
      <c r="B51" s="450" t="str">
        <f>IF('[2]p12'!$A$85&lt;&gt;0,'[2]p12'!$A$85,"")</f>
        <v>Soraya Martins Camelo</v>
      </c>
      <c r="C51" s="450"/>
      <c r="D51" s="450"/>
      <c r="E51" s="450"/>
      <c r="F51" s="451"/>
      <c r="G51" s="26" t="s">
        <v>78</v>
      </c>
      <c r="H51" s="91">
        <f>IF('[2]p12'!$G$89&lt;&gt;0,'[2]p12'!$G$89,"")</f>
        <v>39189</v>
      </c>
      <c r="I51" s="26" t="s">
        <v>79</v>
      </c>
      <c r="J51" s="91">
        <f>IF('[2]p12'!$H$89&lt;&gt;0,'[2]p12'!$H$89,"")</f>
        <v>39430</v>
      </c>
      <c r="K51" s="26" t="s">
        <v>83</v>
      </c>
      <c r="L51" s="476" t="str">
        <f>IF('[2]p12'!$J$80&lt;&gt;0,'[2]p12'!$J$80,"")</f>
        <v>UFCG</v>
      </c>
      <c r="M51" s="476"/>
      <c r="N51" s="113" t="s">
        <v>26</v>
      </c>
      <c r="O51" s="476" t="str">
        <f>IF('[2]p12'!$L$87&lt;&gt;0,'[2]p12'!$L$87,"")</f>
        <v>Em andamento</v>
      </c>
      <c r="P51" s="477"/>
      <c r="Q51"/>
    </row>
    <row r="52" spans="1:17" s="1" customFormat="1" ht="13.5" customHeight="1">
      <c r="A52" s="25" t="s">
        <v>80</v>
      </c>
      <c r="B52" s="419" t="str">
        <f>IF('[2]p12'!$A$87&lt;&gt;0,'[2]p12'!$A$87,"")</f>
        <v>O Ensino de Frações nas Séries Iniciais</v>
      </c>
      <c r="C52" s="419"/>
      <c r="D52" s="419"/>
      <c r="E52" s="419"/>
      <c r="F52" s="419"/>
      <c r="G52" s="419"/>
      <c r="H52" s="419"/>
      <c r="I52" s="419"/>
      <c r="J52" s="95" t="s">
        <v>27</v>
      </c>
      <c r="K52" s="419" t="str">
        <f>IF('[2]p12'!$A$89&lt;&gt;0,'[2]p12'!$A$89,"")</f>
        <v>Extensão-PROBEX</v>
      </c>
      <c r="L52" s="419"/>
      <c r="M52" s="419"/>
      <c r="N52" s="419"/>
      <c r="O52" s="419"/>
      <c r="P52" s="419"/>
      <c r="Q52"/>
    </row>
    <row r="53" spans="1:16" ht="12.75">
      <c r="A53" s="471"/>
      <c r="B53" s="471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</row>
    <row r="54" spans="1:17" s="1" customFormat="1" ht="13.5" customHeight="1">
      <c r="A54" s="25" t="s">
        <v>77</v>
      </c>
      <c r="B54" s="450" t="str">
        <f>IF('[2]p12'!$A$92&lt;&gt;0,'[2]p12'!$A$92,"")</f>
        <v>Mathew Turnel</v>
      </c>
      <c r="C54" s="450"/>
      <c r="D54" s="450"/>
      <c r="E54" s="450"/>
      <c r="F54" s="451"/>
      <c r="G54" s="26" t="s">
        <v>78</v>
      </c>
      <c r="H54" s="91">
        <f>IF('[2]p12'!$G$96&lt;&gt;0,'[2]p12'!$G$96,"")</f>
        <v>39258</v>
      </c>
      <c r="I54" s="26" t="s">
        <v>79</v>
      </c>
      <c r="J54" s="91">
        <f>IF('[2]p12'!$H$96&lt;&gt;0,'[2]p12'!$H$96,"")</f>
        <v>39357</v>
      </c>
      <c r="K54" s="26" t="s">
        <v>83</v>
      </c>
      <c r="L54" s="476" t="str">
        <f>IF('[2]p12'!$J$80&lt;&gt;0,'[2]p12'!$J$80,"")</f>
        <v>UFCG</v>
      </c>
      <c r="M54" s="476"/>
      <c r="N54" s="113" t="s">
        <v>26</v>
      </c>
      <c r="O54" s="476" t="str">
        <f>IF('[2]p12'!$L$94&lt;&gt;0,'[2]p12'!$L$94,"")</f>
        <v>Concluído</v>
      </c>
      <c r="P54" s="477"/>
      <c r="Q54"/>
    </row>
    <row r="55" spans="1:17" s="1" customFormat="1" ht="13.5" customHeight="1">
      <c r="A55" s="25" t="s">
        <v>80</v>
      </c>
      <c r="B55" s="419" t="str">
        <f>IF('[2]p12'!$A$94&lt;&gt;0,'[2]p12'!$A$94,"")</f>
        <v>Monitoria na UAME/Cálculo I</v>
      </c>
      <c r="C55" s="419"/>
      <c r="D55" s="419"/>
      <c r="E55" s="419"/>
      <c r="F55" s="419"/>
      <c r="G55" s="419"/>
      <c r="H55" s="419"/>
      <c r="I55" s="419"/>
      <c r="J55" s="95" t="s">
        <v>27</v>
      </c>
      <c r="K55" s="419" t="str">
        <f>IF('[2]p12'!$A$96&lt;&gt;0,'[2]p12'!$A$96,"")</f>
        <v>Monitoria</v>
      </c>
      <c r="L55" s="419"/>
      <c r="M55" s="419"/>
      <c r="N55" s="419"/>
      <c r="O55" s="419"/>
      <c r="P55" s="419"/>
      <c r="Q55"/>
    </row>
    <row r="56" spans="1:16" ht="12.75">
      <c r="A56" s="471"/>
      <c r="B56" s="471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</row>
    <row r="57" spans="1:19" s="9" customFormat="1" ht="12.75">
      <c r="A57" s="380" t="str">
        <f>T('[2]p13'!$C$13:$G$13)</f>
        <v>Francisco Antônio Morais de Souza</v>
      </c>
      <c r="B57" s="381"/>
      <c r="C57" s="381"/>
      <c r="D57" s="381"/>
      <c r="E57" s="385"/>
      <c r="F57" s="467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/>
      <c r="R57" s="23"/>
      <c r="S57" s="23"/>
    </row>
    <row r="58" spans="1:17" s="1" customFormat="1" ht="13.5" customHeight="1">
      <c r="A58" s="25" t="s">
        <v>77</v>
      </c>
      <c r="B58" s="450" t="str">
        <f>IF('[2]p13'!$A$78&lt;&gt;0,'[2]p13'!$A$78,"")</f>
        <v>José Alexandre Ramos Vieira</v>
      </c>
      <c r="C58" s="450"/>
      <c r="D58" s="450"/>
      <c r="E58" s="450"/>
      <c r="F58" s="451"/>
      <c r="G58" s="26" t="s">
        <v>78</v>
      </c>
      <c r="H58" s="91">
        <f>IF('[2]p13'!$G$82&lt;&gt;0,'[2]p13'!$G$82,"")</f>
        <v>38534</v>
      </c>
      <c r="I58" s="26" t="s">
        <v>79</v>
      </c>
      <c r="J58" s="91">
        <f>IF('[2]p13'!$H$82&lt;&gt;0,'[2]p13'!$H$82,"")</f>
        <v>39263</v>
      </c>
      <c r="K58" s="26" t="s">
        <v>83</v>
      </c>
      <c r="L58" s="476" t="str">
        <f>IF('[2]p13'!$J$80&lt;&gt;0,'[2]p13'!$J$80,"")</f>
        <v>ANP</v>
      </c>
      <c r="M58" s="476"/>
      <c r="N58" s="113" t="s">
        <v>26</v>
      </c>
      <c r="O58" s="476" t="str">
        <f>IF('[2]p13'!$L$80&lt;&gt;0,'[2]p13'!$L$80,"")</f>
        <v>Concluído</v>
      </c>
      <c r="P58" s="477"/>
      <c r="Q58"/>
    </row>
    <row r="59" spans="1:17" s="1" customFormat="1" ht="13.5" customHeight="1">
      <c r="A59" s="25" t="s">
        <v>80</v>
      </c>
      <c r="B59" s="419" t="str">
        <f>IF('[2]p13'!$A$80&lt;&gt;0,'[2]p13'!$A$80,"")</f>
        <v>Modelagem de Derramamento de Óleo no Mar: Uma Abordagem Estatística</v>
      </c>
      <c r="C59" s="419"/>
      <c r="D59" s="419"/>
      <c r="E59" s="419"/>
      <c r="F59" s="419"/>
      <c r="G59" s="419"/>
      <c r="H59" s="419"/>
      <c r="I59" s="419"/>
      <c r="J59" s="95" t="s">
        <v>27</v>
      </c>
      <c r="K59" s="419" t="str">
        <f>IF('[2]p13'!$A$82&lt;&gt;0,'[2]p13'!$A$82,"")</f>
        <v>Programa de Recursos Humanos da ANP-PRH25</v>
      </c>
      <c r="L59" s="419"/>
      <c r="M59" s="419"/>
      <c r="N59" s="419"/>
      <c r="O59" s="419"/>
      <c r="P59" s="419"/>
      <c r="Q59"/>
    </row>
    <row r="60" spans="1:16" ht="12.75">
      <c r="A60" s="471"/>
      <c r="B60" s="471"/>
      <c r="C60" s="471"/>
      <c r="D60" s="471"/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</row>
    <row r="61" spans="1:17" s="1" customFormat="1" ht="13.5" customHeight="1">
      <c r="A61" s="25" t="s">
        <v>77</v>
      </c>
      <c r="B61" s="450" t="str">
        <f>IF('[2]p13'!$A$85&lt;&gt;0,'[2]p13'!$A$85,"")</f>
        <v>Klébio Dantas dos Santos</v>
      </c>
      <c r="C61" s="450"/>
      <c r="D61" s="450"/>
      <c r="E61" s="450"/>
      <c r="F61" s="451"/>
      <c r="G61" s="26" t="s">
        <v>78</v>
      </c>
      <c r="H61" s="91">
        <f>IF('[2]p13'!$G$89&lt;&gt;0,'[2]p13'!$G$89,"")</f>
        <v>38534</v>
      </c>
      <c r="I61" s="26" t="s">
        <v>79</v>
      </c>
      <c r="J61" s="91">
        <f>IF('[2]p13'!$H$89&lt;&gt;0,'[2]p13'!$H$89,"")</f>
        <v>39263</v>
      </c>
      <c r="K61" s="26" t="s">
        <v>83</v>
      </c>
      <c r="L61" s="476" t="str">
        <f>IF('[2]p13'!$J$80&lt;&gt;0,'[2]p13'!$J$80,"")</f>
        <v>ANP</v>
      </c>
      <c r="M61" s="476"/>
      <c r="N61" s="113" t="s">
        <v>26</v>
      </c>
      <c r="O61" s="476" t="str">
        <f>IF('[2]p13'!$L$87&lt;&gt;0,'[2]p13'!$L$87,"")</f>
        <v>Em andamento</v>
      </c>
      <c r="P61" s="477"/>
      <c r="Q61"/>
    </row>
    <row r="62" spans="1:17" s="1" customFormat="1" ht="13.5" customHeight="1">
      <c r="A62" s="25" t="s">
        <v>80</v>
      </c>
      <c r="B62" s="419" t="str">
        <f>IF('[2]p13'!$A$87&lt;&gt;0,'[2]p13'!$A$87,"")</f>
        <v>Poluição Atmosférica Causada por Derramamento de Óleo no Mar</v>
      </c>
      <c r="C62" s="419"/>
      <c r="D62" s="419"/>
      <c r="E62" s="419"/>
      <c r="F62" s="419"/>
      <c r="G62" s="419"/>
      <c r="H62" s="419"/>
      <c r="I62" s="419"/>
      <c r="J62" s="95" t="s">
        <v>27</v>
      </c>
      <c r="K62" s="419" t="str">
        <f>IF('[2]p13'!$A$89&lt;&gt;0,'[2]p13'!$A$89,"")</f>
        <v>Programa de Recursos Humanos da ANP-PRH25</v>
      </c>
      <c r="L62" s="419"/>
      <c r="M62" s="419"/>
      <c r="N62" s="419"/>
      <c r="O62" s="419"/>
      <c r="P62" s="419"/>
      <c r="Q62"/>
    </row>
    <row r="63" spans="1:16" ht="18" customHeight="1">
      <c r="A63" s="471"/>
      <c r="B63" s="471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</row>
    <row r="64" spans="1:17" s="1" customFormat="1" ht="13.5" customHeight="1">
      <c r="A64" s="25" t="s">
        <v>77</v>
      </c>
      <c r="B64" s="450" t="str">
        <f>IF('[2]p13'!$A$92&lt;&gt;0,'[2]p13'!$A$92,"")</f>
        <v>Wilson Almeida Santos</v>
      </c>
      <c r="C64" s="450"/>
      <c r="D64" s="450"/>
      <c r="E64" s="450"/>
      <c r="F64" s="451"/>
      <c r="G64" s="26" t="s">
        <v>78</v>
      </c>
      <c r="H64" s="91">
        <f>IF('[2]p13'!$G$96&lt;&gt;0,'[2]p13'!$G$96,"")</f>
        <v>39114</v>
      </c>
      <c r="I64" s="26" t="s">
        <v>79</v>
      </c>
      <c r="J64" s="91">
        <f>IF('[2]p13'!$H$96&lt;&gt;0,'[2]p13'!$H$96,"")</f>
        <v>39844</v>
      </c>
      <c r="K64" s="26" t="s">
        <v>83</v>
      </c>
      <c r="L64" s="476" t="str">
        <f>IF('[2]p13'!$J$80&lt;&gt;0,'[2]p13'!$J$80,"")</f>
        <v>ANP</v>
      </c>
      <c r="M64" s="476"/>
      <c r="N64" s="113" t="s">
        <v>26</v>
      </c>
      <c r="O64" s="476" t="str">
        <f>IF('[2]p13'!$L$94&lt;&gt;0,'[2]p13'!$L$94,"")</f>
        <v>Em andamento</v>
      </c>
      <c r="P64" s="477"/>
      <c r="Q64"/>
    </row>
    <row r="65" spans="1:17" s="1" customFormat="1" ht="13.5" customHeight="1">
      <c r="A65" s="25" t="s">
        <v>80</v>
      </c>
      <c r="B65" s="419" t="str">
        <f>IF('[2]p13'!$A$94&lt;&gt;0,'[2]p13'!$A$94,"")</f>
        <v>Análise de Risco Estocástica na Perfuração e Completação de Poços Petrolíferos</v>
      </c>
      <c r="C65" s="419"/>
      <c r="D65" s="419"/>
      <c r="E65" s="419"/>
      <c r="F65" s="419"/>
      <c r="G65" s="419"/>
      <c r="H65" s="419"/>
      <c r="I65" s="419"/>
      <c r="J65" s="95" t="s">
        <v>27</v>
      </c>
      <c r="K65" s="419" t="str">
        <f>IF('[2]p13'!$A$96&lt;&gt;0,'[2]p13'!$A$96,"")</f>
        <v>Programa de Recursos Humanos da ANP-PRH25</v>
      </c>
      <c r="L65" s="419"/>
      <c r="M65" s="419"/>
      <c r="N65" s="419"/>
      <c r="O65" s="419"/>
      <c r="P65" s="419"/>
      <c r="Q65"/>
    </row>
    <row r="66" spans="1:16" ht="20.25" customHeight="1">
      <c r="A66" s="471"/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</row>
    <row r="67" spans="1:19" s="9" customFormat="1" ht="12.75">
      <c r="A67" s="380" t="str">
        <f>T('[2]p16'!$C$13:$G$13)</f>
        <v>Izabel Maria Barbosa de Albuquerque</v>
      </c>
      <c r="B67" s="381"/>
      <c r="C67" s="381"/>
      <c r="D67" s="381"/>
      <c r="E67" s="385"/>
      <c r="F67" s="467"/>
      <c r="G67" s="468"/>
      <c r="H67" s="468"/>
      <c r="I67" s="468"/>
      <c r="J67" s="468"/>
      <c r="K67" s="468"/>
      <c r="L67" s="468"/>
      <c r="M67" s="468"/>
      <c r="N67" s="468"/>
      <c r="O67" s="468"/>
      <c r="P67" s="468"/>
      <c r="Q67"/>
      <c r="R67" s="23"/>
      <c r="S67" s="23"/>
    </row>
    <row r="68" spans="1:17" s="1" customFormat="1" ht="13.5" customHeight="1">
      <c r="A68" s="25" t="s">
        <v>77</v>
      </c>
      <c r="B68" s="450" t="str">
        <f>IF('[2]p16'!$A$85&lt;&gt;0,'[2]p16'!$A$85,"")</f>
        <v>Maria de Sousa Leite Filha </v>
      </c>
      <c r="C68" s="450"/>
      <c r="D68" s="450"/>
      <c r="E68" s="450"/>
      <c r="F68" s="451"/>
      <c r="G68" s="26" t="s">
        <v>78</v>
      </c>
      <c r="H68" s="91">
        <f>IF('[2]p16'!$G$89&lt;&gt;0,'[2]p16'!$G$89,"")</f>
        <v>39230</v>
      </c>
      <c r="I68" s="26" t="s">
        <v>79</v>
      </c>
      <c r="J68" s="91">
        <f>IF('[2]p16'!$H$89&lt;&gt;0,'[2]p16'!$H$89,"")</f>
        <v>39547</v>
      </c>
      <c r="K68" s="26" t="s">
        <v>83</v>
      </c>
      <c r="L68" s="476">
        <f>IF('[2]p16'!$J$80&lt;&gt;0,'[2]p16'!$J$80,"")</f>
      </c>
      <c r="M68" s="476"/>
      <c r="N68" s="113" t="s">
        <v>26</v>
      </c>
      <c r="O68" s="476" t="str">
        <f>IF('[2]p16'!$L$87&lt;&gt;0,'[2]p16'!$L$87,"")</f>
        <v>Em andamento</v>
      </c>
      <c r="P68" s="477"/>
      <c r="Q68"/>
    </row>
    <row r="69" spans="1:17" s="1" customFormat="1" ht="13.5" customHeight="1">
      <c r="A69" s="25" t="s">
        <v>80</v>
      </c>
      <c r="B69" s="419" t="str">
        <f>IF('[2]p16'!$A$87&lt;&gt;0,'[2]p16'!$A$87,"")</f>
        <v>Laboratório no Ensino de Matemática </v>
      </c>
      <c r="C69" s="419"/>
      <c r="D69" s="419"/>
      <c r="E69" s="419"/>
      <c r="F69" s="419"/>
      <c r="G69" s="419"/>
      <c r="H69" s="419"/>
      <c r="I69" s="419"/>
      <c r="J69" s="95" t="s">
        <v>27</v>
      </c>
      <c r="K69" s="419" t="str">
        <f>IF('[2]p16'!$A$89&lt;&gt;0,'[2]p16'!$A$89,"")</f>
        <v>PROLICEN</v>
      </c>
      <c r="L69" s="419"/>
      <c r="M69" s="419"/>
      <c r="N69" s="419"/>
      <c r="O69" s="419"/>
      <c r="P69" s="419"/>
      <c r="Q69"/>
    </row>
    <row r="70" spans="1:17" s="1" customFormat="1" ht="13.5" customHeight="1">
      <c r="A70" s="25" t="s">
        <v>77</v>
      </c>
      <c r="B70" s="450" t="str">
        <f>IF('[2]p16'!$A$92&lt;&gt;0,'[2]p16'!$A$92,"")</f>
        <v>Maura Regina do Nascimento</v>
      </c>
      <c r="C70" s="450"/>
      <c r="D70" s="450"/>
      <c r="E70" s="450"/>
      <c r="F70" s="451"/>
      <c r="G70" s="26" t="s">
        <v>78</v>
      </c>
      <c r="H70" s="91">
        <f>IF('[2]p16'!$G$96&lt;&gt;0,'[2]p16'!$G$96,"")</f>
        <v>39189</v>
      </c>
      <c r="I70" s="26" t="s">
        <v>79</v>
      </c>
      <c r="J70" s="91">
        <f>IF('[2]p16'!$H$96&lt;&gt;0,'[2]p16'!$H$96,"")</f>
        <v>39430</v>
      </c>
      <c r="K70" s="26" t="s">
        <v>83</v>
      </c>
      <c r="L70" s="476">
        <f>IF('[2]p16'!$J$80&lt;&gt;0,'[2]p16'!$J$80,"")</f>
      </c>
      <c r="M70" s="476"/>
      <c r="N70" s="113" t="s">
        <v>26</v>
      </c>
      <c r="O70" s="476" t="str">
        <f>IF('[2]p16'!$L$94&lt;&gt;0,'[2]p16'!$L$94,"")</f>
        <v>Em andamento</v>
      </c>
      <c r="P70" s="477"/>
      <c r="Q70"/>
    </row>
    <row r="71" spans="1:17" s="1" customFormat="1" ht="13.5" customHeight="1">
      <c r="A71" s="25" t="s">
        <v>80</v>
      </c>
      <c r="B71" s="419" t="str">
        <f>IF('[2]p16'!$A$94&lt;&gt;0,'[2]p16'!$A$94,"")</f>
        <v>O ensino de frações nas séries iniciais</v>
      </c>
      <c r="C71" s="419"/>
      <c r="D71" s="419"/>
      <c r="E71" s="419"/>
      <c r="F71" s="419"/>
      <c r="G71" s="419"/>
      <c r="H71" s="419"/>
      <c r="I71" s="419"/>
      <c r="J71" s="95" t="s">
        <v>27</v>
      </c>
      <c r="K71" s="419" t="str">
        <f>IF('[2]p16'!$A$96&lt;&gt;0,'[2]p16'!$A$96,"")</f>
        <v>Extensão-PROBEX</v>
      </c>
      <c r="L71" s="419"/>
      <c r="M71" s="419"/>
      <c r="N71" s="419"/>
      <c r="O71" s="419"/>
      <c r="P71" s="419"/>
      <c r="Q71"/>
    </row>
    <row r="72" spans="1:16" ht="12.75">
      <c r="A72" s="471"/>
      <c r="B72" s="471"/>
      <c r="C72" s="471"/>
      <c r="D72" s="471"/>
      <c r="E72" s="471"/>
      <c r="F72" s="471"/>
      <c r="G72" s="471"/>
      <c r="H72" s="471"/>
      <c r="I72" s="471"/>
      <c r="J72" s="471"/>
      <c r="K72" s="471"/>
      <c r="L72" s="471"/>
      <c r="M72" s="471"/>
      <c r="N72" s="471"/>
      <c r="O72" s="471"/>
      <c r="P72" s="471"/>
    </row>
    <row r="73" spans="1:19" s="9" customFormat="1" ht="12.75">
      <c r="A73" s="380" t="str">
        <f>T('[2]p18'!$C$13:$G$13)</f>
        <v>Jesualdo Gomes das Chagas</v>
      </c>
      <c r="B73" s="381"/>
      <c r="C73" s="381"/>
      <c r="D73" s="381"/>
      <c r="E73" s="385"/>
      <c r="F73" s="467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/>
      <c r="R73" s="23"/>
      <c r="S73" s="23"/>
    </row>
    <row r="74" spans="1:17" s="1" customFormat="1" ht="13.5" customHeight="1">
      <c r="A74" s="25" t="s">
        <v>77</v>
      </c>
      <c r="B74" s="450" t="str">
        <f>IF('[2]p18'!$A$78&lt;&gt;0,'[2]p18'!$A$78,"")</f>
        <v>Bruno Formiga Guimarães</v>
      </c>
      <c r="C74" s="450"/>
      <c r="D74" s="450"/>
      <c r="E74" s="450"/>
      <c r="F74" s="451"/>
      <c r="G74" s="26" t="s">
        <v>78</v>
      </c>
      <c r="H74" s="91">
        <f>IF('[2]p18'!$G$82&lt;&gt;0,'[2]p18'!$G$82,"")</f>
        <v>39114</v>
      </c>
      <c r="I74" s="26" t="s">
        <v>79</v>
      </c>
      <c r="J74" s="91">
        <f>IF('[2]p18'!$H$82&lt;&gt;0,'[2]p18'!$H$82,"")</f>
        <v>39294</v>
      </c>
      <c r="K74" s="26" t="s">
        <v>83</v>
      </c>
      <c r="L74" s="476" t="str">
        <f>IF('[2]p18'!$J$80&lt;&gt;0,'[2]p18'!$J$80,"")</f>
        <v>CNPq</v>
      </c>
      <c r="M74" s="476"/>
      <c r="N74" s="113" t="s">
        <v>26</v>
      </c>
      <c r="O74" s="476" t="str">
        <f>IF('[2]p18'!$L$80&lt;&gt;0,'[2]p18'!$L$80,"")</f>
        <v>Concluído</v>
      </c>
      <c r="P74" s="477"/>
      <c r="Q74"/>
    </row>
    <row r="75" spans="1:17" s="1" customFormat="1" ht="13.5" customHeight="1">
      <c r="A75" s="25" t="s">
        <v>80</v>
      </c>
      <c r="B75" s="408" t="str">
        <f>IF('[2]p18'!$A$80&lt;&gt;0,'[2]p18'!$A$80,"")</f>
        <v>Geometria diferencial de curvas e superfícies (C/ Prof. Marco Aurélio)</v>
      </c>
      <c r="C75" s="382"/>
      <c r="D75" s="382"/>
      <c r="E75" s="382"/>
      <c r="F75" s="382"/>
      <c r="G75" s="382"/>
      <c r="H75" s="382"/>
      <c r="I75" s="383"/>
      <c r="J75" s="95" t="s">
        <v>27</v>
      </c>
      <c r="K75" s="408" t="str">
        <f>IF('[2]p18'!$A$82&lt;&gt;0,'[2]p18'!$A$82,"")</f>
        <v>PIBIC</v>
      </c>
      <c r="L75" s="382"/>
      <c r="M75" s="382"/>
      <c r="N75" s="382"/>
      <c r="O75" s="382"/>
      <c r="P75" s="383"/>
      <c r="Q75"/>
    </row>
    <row r="76" spans="1:16" ht="12.75">
      <c r="A76" s="471"/>
      <c r="B76" s="471"/>
      <c r="C76" s="471"/>
      <c r="D76" s="471"/>
      <c r="E76" s="471"/>
      <c r="F76" s="471"/>
      <c r="G76" s="471"/>
      <c r="H76" s="471"/>
      <c r="I76" s="471"/>
      <c r="J76" s="471"/>
      <c r="K76" s="471"/>
      <c r="L76" s="471"/>
      <c r="M76" s="471"/>
      <c r="N76" s="471"/>
      <c r="O76" s="471"/>
      <c r="P76" s="471"/>
    </row>
    <row r="77" spans="1:17" s="1" customFormat="1" ht="13.5" customHeight="1">
      <c r="A77" s="25" t="s">
        <v>77</v>
      </c>
      <c r="B77" s="450" t="str">
        <f>IF('[2]p18'!$A$85&lt;&gt;0,'[2]p18'!$A$85,"")</f>
        <v>Elaine Cristina Cavalcante Pinto</v>
      </c>
      <c r="C77" s="450"/>
      <c r="D77" s="450"/>
      <c r="E77" s="450"/>
      <c r="F77" s="451"/>
      <c r="G77" s="26" t="s">
        <v>78</v>
      </c>
      <c r="H77" s="91">
        <f>IF('[2]p18'!$G$89&lt;&gt;0,'[2]p18'!$G$89,"")</f>
        <v>39234</v>
      </c>
      <c r="I77" s="26" t="s">
        <v>79</v>
      </c>
      <c r="J77" s="91">
        <f>IF('[2]p18'!$H$89&lt;&gt;0,'[2]p18'!$H$89,"")</f>
        <v>39541</v>
      </c>
      <c r="K77" s="26" t="s">
        <v>83</v>
      </c>
      <c r="L77" s="476" t="str">
        <f>IF('[2]p18'!$J$80&lt;&gt;0,'[2]p18'!$J$80,"")</f>
        <v>CNPq</v>
      </c>
      <c r="M77" s="476"/>
      <c r="N77" s="113" t="s">
        <v>26</v>
      </c>
      <c r="O77" s="476" t="str">
        <f>IF('[2]p18'!$L$87&lt;&gt;0,'[2]p18'!$L$87,"")</f>
        <v>Em andamento</v>
      </c>
      <c r="P77" s="477"/>
      <c r="Q77"/>
    </row>
    <row r="78" spans="1:17" s="1" customFormat="1" ht="13.5" customHeight="1">
      <c r="A78" s="25" t="s">
        <v>80</v>
      </c>
      <c r="B78" s="408" t="str">
        <f>IF('[2]p18'!$A$87&lt;&gt;0,'[2]p18'!$A$87,"")</f>
        <v>Contextualizando a Matemática</v>
      </c>
      <c r="C78" s="382"/>
      <c r="D78" s="382"/>
      <c r="E78" s="382"/>
      <c r="F78" s="382"/>
      <c r="G78" s="382"/>
      <c r="H78" s="382"/>
      <c r="I78" s="383"/>
      <c r="J78" s="95" t="s">
        <v>27</v>
      </c>
      <c r="K78" s="408" t="str">
        <f>IF('[2]p18'!$A$89&lt;&gt;0,'[2]p18'!$A$89,"")</f>
        <v>PROLICEM</v>
      </c>
      <c r="L78" s="382"/>
      <c r="M78" s="382"/>
      <c r="N78" s="382"/>
      <c r="O78" s="382"/>
      <c r="P78" s="383"/>
      <c r="Q78"/>
    </row>
    <row r="79" spans="1:16" ht="12.75">
      <c r="A79" s="471"/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</row>
    <row r="80" spans="1:17" s="1" customFormat="1" ht="13.5" customHeight="1">
      <c r="A80" s="25" t="s">
        <v>77</v>
      </c>
      <c r="B80" s="450" t="str">
        <f>IF('[2]p18'!$A$92&lt;&gt;0,'[2]p18'!$A$92,"")</f>
        <v>Gustavo Brenno Sousa Souto</v>
      </c>
      <c r="C80" s="450"/>
      <c r="D80" s="450"/>
      <c r="E80" s="450"/>
      <c r="F80" s="451"/>
      <c r="G80" s="26" t="s">
        <v>78</v>
      </c>
      <c r="H80" s="91" t="str">
        <f>IF('[2]p18'!$G$96&lt;&gt;0,'[2]p18'!$G$96,"")</f>
        <v>31/05/07</v>
      </c>
      <c r="I80" s="26" t="s">
        <v>79</v>
      </c>
      <c r="J80" s="91">
        <f>IF('[2]p18'!$H$96&lt;&gt;0,'[2]p18'!$H$96,"")</f>
        <v>39120</v>
      </c>
      <c r="K80" s="26" t="s">
        <v>83</v>
      </c>
      <c r="L80" s="476" t="str">
        <f>IF('[2]p18'!$J$80&lt;&gt;0,'[2]p18'!$J$80,"")</f>
        <v>CNPq</v>
      </c>
      <c r="M80" s="476"/>
      <c r="N80" s="113" t="s">
        <v>26</v>
      </c>
      <c r="O80" s="476" t="str">
        <f>IF('[2]p18'!$L$94&lt;&gt;0,'[2]p18'!$L$94,"")</f>
        <v>Concluído</v>
      </c>
      <c r="P80" s="477"/>
      <c r="Q80"/>
    </row>
    <row r="81" spans="1:17" s="1" customFormat="1" ht="13.5" customHeight="1">
      <c r="A81" s="25" t="s">
        <v>80</v>
      </c>
      <c r="B81" s="408" t="str">
        <f>IF('[2]p18'!$A$94&lt;&gt;0,'[2]p18'!$A$94,"")</f>
        <v>Monitoria – Álgebra Vetorial</v>
      </c>
      <c r="C81" s="382"/>
      <c r="D81" s="382"/>
      <c r="E81" s="382"/>
      <c r="F81" s="382"/>
      <c r="G81" s="382"/>
      <c r="H81" s="382"/>
      <c r="I81" s="383"/>
      <c r="J81" s="95" t="s">
        <v>27</v>
      </c>
      <c r="K81" s="408" t="str">
        <f>IF('[2]p18'!$A$96&lt;&gt;0,'[2]p18'!$A$96,"")</f>
        <v>Monitoria</v>
      </c>
      <c r="L81" s="382"/>
      <c r="M81" s="382"/>
      <c r="N81" s="382"/>
      <c r="O81" s="382"/>
      <c r="P81" s="383"/>
      <c r="Q81"/>
    </row>
    <row r="82" spans="1:16" ht="12.75">
      <c r="A82" s="471"/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</row>
    <row r="83" spans="1:17" s="1" customFormat="1" ht="13.5" customHeight="1">
      <c r="A83" s="25" t="s">
        <v>77</v>
      </c>
      <c r="B83" s="450" t="str">
        <f>IF('[2]p18'!$A$99&lt;&gt;0,'[2]p18'!$A$99,"")</f>
        <v>Hélio Alves Clementino</v>
      </c>
      <c r="C83" s="450"/>
      <c r="D83" s="450"/>
      <c r="E83" s="450"/>
      <c r="F83" s="451"/>
      <c r="G83" s="26" t="s">
        <v>78</v>
      </c>
      <c r="H83" s="91" t="str">
        <f>IF('[2]p18'!$G$103&lt;&gt;0,'[2]p18'!$G$103,"")</f>
        <v>31/05/07</v>
      </c>
      <c r="I83" s="26" t="s">
        <v>79</v>
      </c>
      <c r="J83" s="91">
        <f>IF('[2]p18'!$H$103&lt;&gt;0,'[2]p18'!$H$103,"")</f>
        <v>39120</v>
      </c>
      <c r="K83" s="26" t="s">
        <v>83</v>
      </c>
      <c r="L83" s="476" t="str">
        <f>IF('[2]p18'!$J$80&lt;&gt;0,'[2]p18'!$J$80,"")</f>
        <v>CNPq</v>
      </c>
      <c r="M83" s="476"/>
      <c r="N83" s="113" t="s">
        <v>26</v>
      </c>
      <c r="O83" s="476" t="str">
        <f>IF('[2]p18'!$L$101&lt;&gt;0,'[2]p18'!$L$101,"")</f>
        <v>Concluído</v>
      </c>
      <c r="P83" s="477"/>
      <c r="Q83"/>
    </row>
    <row r="84" spans="1:17" s="1" customFormat="1" ht="13.5" customHeight="1">
      <c r="A84" s="25" t="s">
        <v>80</v>
      </c>
      <c r="B84" s="408" t="str">
        <f>IF('[2]p18'!$A$101&lt;&gt;0,'[2]p18'!$A$101,"")</f>
        <v>Monitoria – Álgebra Vetorial</v>
      </c>
      <c r="C84" s="382"/>
      <c r="D84" s="382"/>
      <c r="E84" s="382"/>
      <c r="F84" s="382"/>
      <c r="G84" s="382"/>
      <c r="H84" s="382"/>
      <c r="I84" s="383"/>
      <c r="J84" s="95" t="s">
        <v>27</v>
      </c>
      <c r="K84" s="408" t="str">
        <f>IF('[2]p18'!$A$103&lt;&gt;0,'[2]p18'!$A$103,"")</f>
        <v>Monitoria</v>
      </c>
      <c r="L84" s="382"/>
      <c r="M84" s="382"/>
      <c r="N84" s="382"/>
      <c r="O84" s="382"/>
      <c r="P84" s="383"/>
      <c r="Q84"/>
    </row>
    <row r="85" spans="1:16" ht="12.75">
      <c r="A85" s="472"/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P85" s="472"/>
    </row>
    <row r="86" spans="1:19" s="9" customFormat="1" ht="12.75">
      <c r="A86" s="380" t="str">
        <f>T('[2]p19'!$C$13:$G$13)</f>
        <v>José de Arimatéia Fernandes</v>
      </c>
      <c r="B86" s="381"/>
      <c r="C86" s="381"/>
      <c r="D86" s="381"/>
      <c r="E86" s="385"/>
      <c r="F86" s="467"/>
      <c r="G86" s="468"/>
      <c r="H86" s="468"/>
      <c r="I86" s="468"/>
      <c r="J86" s="468"/>
      <c r="K86" s="468"/>
      <c r="L86" s="468"/>
      <c r="M86" s="468"/>
      <c r="N86" s="468"/>
      <c r="O86" s="468"/>
      <c r="P86" s="468"/>
      <c r="Q86"/>
      <c r="R86" s="23"/>
      <c r="S86" s="23"/>
    </row>
    <row r="87" spans="1:17" s="1" customFormat="1" ht="13.5" customHeight="1">
      <c r="A87" s="25" t="s">
        <v>77</v>
      </c>
      <c r="B87" s="450" t="str">
        <f>IF('[2]p19'!$A$78&lt;&gt;0,'[2]p19'!$A$78,"")</f>
        <v>Luciano Martins Barros</v>
      </c>
      <c r="C87" s="450"/>
      <c r="D87" s="450"/>
      <c r="E87" s="450"/>
      <c r="F87" s="451"/>
      <c r="G87" s="26" t="s">
        <v>78</v>
      </c>
      <c r="H87" s="91">
        <f>IF('[2]p19'!$G$82&lt;&gt;0,'[2]p19'!$G$82,"")</f>
        <v>38453</v>
      </c>
      <c r="I87" s="26" t="s">
        <v>79</v>
      </c>
      <c r="J87" s="91">
        <f>IF('[2]p19'!$H$82&lt;&gt;0,'[2]p19'!$H$82,"")</f>
        <v>39244</v>
      </c>
      <c r="K87" s="26" t="s">
        <v>83</v>
      </c>
      <c r="L87" s="476" t="str">
        <f>IF('[2]p19'!$J$80&lt;&gt;0,'[2]p19'!$J$80,"")</f>
        <v>ANP</v>
      </c>
      <c r="M87" s="476"/>
      <c r="N87" s="113" t="s">
        <v>26</v>
      </c>
      <c r="O87" s="476" t="str">
        <f>IF('[2]p19'!$L$80&lt;&gt;0,'[2]p19'!$L$80,"")</f>
        <v>Concluído</v>
      </c>
      <c r="P87" s="477"/>
      <c r="Q87"/>
    </row>
    <row r="88" spans="1:17" s="1" customFormat="1" ht="13.5" customHeight="1">
      <c r="A88" s="25" t="s">
        <v>80</v>
      </c>
      <c r="B88" s="408" t="str">
        <f>IF('[2]p19'!$A$80&lt;&gt;0,'[2]p19'!$A$80,"")</f>
        <v>Propagação de Ondas de Águas Rasas em Meio Heterogêneo água e óleo</v>
      </c>
      <c r="C88" s="382"/>
      <c r="D88" s="382"/>
      <c r="E88" s="382"/>
      <c r="F88" s="382"/>
      <c r="G88" s="382"/>
      <c r="H88" s="382"/>
      <c r="I88" s="383"/>
      <c r="J88" s="95" t="s">
        <v>27</v>
      </c>
      <c r="K88" s="408" t="str">
        <f>IF('[2]p19'!$A$82&lt;&gt;0,'[2]p19'!$A$82,"")</f>
        <v>Programa de Recursos Humanos da ANP-PRH25</v>
      </c>
      <c r="L88" s="382"/>
      <c r="M88" s="382"/>
      <c r="N88" s="382"/>
      <c r="O88" s="382"/>
      <c r="P88" s="383"/>
      <c r="Q88"/>
    </row>
    <row r="89" spans="1:16" ht="12.75">
      <c r="A89" s="471"/>
      <c r="B89" s="471"/>
      <c r="C89" s="471"/>
      <c r="D89" s="471"/>
      <c r="E89" s="471"/>
      <c r="F89" s="471"/>
      <c r="G89" s="471"/>
      <c r="H89" s="471"/>
      <c r="I89" s="471"/>
      <c r="J89" s="471"/>
      <c r="K89" s="471"/>
      <c r="L89" s="471"/>
      <c r="M89" s="471"/>
      <c r="N89" s="471"/>
      <c r="O89" s="471"/>
      <c r="P89" s="471"/>
    </row>
    <row r="90" spans="1:17" s="1" customFormat="1" ht="13.5" customHeight="1">
      <c r="A90" s="25" t="s">
        <v>77</v>
      </c>
      <c r="B90" s="450" t="str">
        <f>IF('[2]p19'!$A$85&lt;&gt;0,'[2]p19'!$A$85,"")</f>
        <v>José Marcos da Silva</v>
      </c>
      <c r="C90" s="450"/>
      <c r="D90" s="450"/>
      <c r="E90" s="450"/>
      <c r="F90" s="451"/>
      <c r="G90" s="26" t="s">
        <v>78</v>
      </c>
      <c r="H90" s="91">
        <f>IF('[2]p19'!$G$89&lt;&gt;0,'[2]p19'!$G$89,"")</f>
        <v>38899</v>
      </c>
      <c r="I90" s="26" t="s">
        <v>79</v>
      </c>
      <c r="J90" s="91">
        <f>IF('[2]p19'!$H$89&lt;&gt;0,'[2]p19'!$H$89,"")</f>
        <v>39629</v>
      </c>
      <c r="K90" s="26" t="s">
        <v>83</v>
      </c>
      <c r="L90" s="476" t="str">
        <f>IF('[2]p19'!$J$80&lt;&gt;0,'[2]p19'!$J$80,"")</f>
        <v>ANP</v>
      </c>
      <c r="M90" s="476"/>
      <c r="N90" s="113" t="s">
        <v>26</v>
      </c>
      <c r="O90" s="476" t="str">
        <f>IF('[2]p19'!$L$87&lt;&gt;0,'[2]p19'!$L$87,"")</f>
        <v>Em andamento</v>
      </c>
      <c r="P90" s="477"/>
      <c r="Q90"/>
    </row>
    <row r="91" spans="1:17" s="1" customFormat="1" ht="13.5" customHeight="1">
      <c r="A91" s="25" t="s">
        <v>80</v>
      </c>
      <c r="B91" s="408" t="str">
        <f>IF('[2]p19'!$A$87&lt;&gt;0,'[2]p19'!$A$87,"")</f>
        <v>Equações Diferenciais: Métodos Numéricos e Aplicações</v>
      </c>
      <c r="C91" s="382"/>
      <c r="D91" s="382"/>
      <c r="E91" s="382"/>
      <c r="F91" s="382"/>
      <c r="G91" s="382"/>
      <c r="H91" s="382"/>
      <c r="I91" s="383"/>
      <c r="J91" s="95" t="s">
        <v>27</v>
      </c>
      <c r="K91" s="408" t="str">
        <f>IF('[2]p19'!$A$89&lt;&gt;0,'[2]p19'!$A$89,"")</f>
        <v>PIBIC</v>
      </c>
      <c r="L91" s="382"/>
      <c r="M91" s="382"/>
      <c r="N91" s="382"/>
      <c r="O91" s="382"/>
      <c r="P91" s="383"/>
      <c r="Q91"/>
    </row>
    <row r="92" spans="1:16" ht="12.75">
      <c r="A92" s="471"/>
      <c r="B92" s="471"/>
      <c r="C92" s="471"/>
      <c r="D92" s="471"/>
      <c r="E92" s="471"/>
      <c r="F92" s="471"/>
      <c r="G92" s="471"/>
      <c r="H92" s="471"/>
      <c r="I92" s="471"/>
      <c r="J92" s="471"/>
      <c r="K92" s="471"/>
      <c r="L92" s="471"/>
      <c r="M92" s="471"/>
      <c r="N92" s="471"/>
      <c r="O92" s="471"/>
      <c r="P92" s="471"/>
    </row>
    <row r="93" spans="1:17" s="1" customFormat="1" ht="13.5" customHeight="1">
      <c r="A93" s="25" t="s">
        <v>77</v>
      </c>
      <c r="B93" s="450" t="str">
        <f>IF('[2]p19'!$A$92&lt;&gt;0,'[2]p19'!$A$92,"")</f>
        <v>Anderson Gleryston Silva Sousa</v>
      </c>
      <c r="C93" s="450"/>
      <c r="D93" s="450"/>
      <c r="E93" s="450"/>
      <c r="F93" s="451"/>
      <c r="G93" s="26" t="s">
        <v>78</v>
      </c>
      <c r="H93" s="91">
        <f>IF('[2]p19'!$G$96&lt;&gt;0,'[2]p19'!$G$96,"")</f>
        <v>39173</v>
      </c>
      <c r="I93" s="26" t="s">
        <v>79</v>
      </c>
      <c r="J93" s="91">
        <f>IF('[2]p19'!$H$96&lt;&gt;0,'[2]p19'!$H$96,"")</f>
        <v>39438</v>
      </c>
      <c r="K93" s="26" t="s">
        <v>83</v>
      </c>
      <c r="L93" s="476" t="str">
        <f>IF('[2]p19'!$J$80&lt;&gt;0,'[2]p19'!$J$80,"")</f>
        <v>ANP</v>
      </c>
      <c r="M93" s="476"/>
      <c r="N93" s="113" t="s">
        <v>26</v>
      </c>
      <c r="O93" s="476" t="str">
        <f>IF('[2]p19'!$L$94&lt;&gt;0,'[2]p19'!$L$94,"")</f>
        <v>Em andamento</v>
      </c>
      <c r="P93" s="477"/>
      <c r="Q93"/>
    </row>
    <row r="94" spans="1:17" s="1" customFormat="1" ht="13.5" customHeight="1">
      <c r="A94" s="25" t="s">
        <v>80</v>
      </c>
      <c r="B94" s="408" t="str">
        <f>IF('[2]p19'!$A$94&lt;&gt;0,'[2]p19'!$A$94,"")</f>
        <v>Olimpíada Campinense de Matemática</v>
      </c>
      <c r="C94" s="382"/>
      <c r="D94" s="382"/>
      <c r="E94" s="382"/>
      <c r="F94" s="382"/>
      <c r="G94" s="382"/>
      <c r="H94" s="382"/>
      <c r="I94" s="383"/>
      <c r="J94" s="95" t="s">
        <v>27</v>
      </c>
      <c r="K94" s="408" t="str">
        <f>IF('[2]p19'!$A$96&lt;&gt;0,'[2]p19'!$A$96,"")</f>
        <v>Extensão-PROBEX</v>
      </c>
      <c r="L94" s="382"/>
      <c r="M94" s="382"/>
      <c r="N94" s="382"/>
      <c r="O94" s="382"/>
      <c r="P94" s="383"/>
      <c r="Q94"/>
    </row>
    <row r="95" spans="1:16" ht="12.75">
      <c r="A95" s="471"/>
      <c r="B95" s="471"/>
      <c r="C95" s="471"/>
      <c r="D95" s="471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</row>
    <row r="96" spans="1:19" s="9" customFormat="1" ht="12.75">
      <c r="A96" s="380" t="str">
        <f>T('[2]p21'!$C$13:$G$13)</f>
        <v>José Lindomberg Possiano Barreiro</v>
      </c>
      <c r="B96" s="381"/>
      <c r="C96" s="381"/>
      <c r="D96" s="381"/>
      <c r="E96" s="385"/>
      <c r="F96" s="467"/>
      <c r="G96" s="468"/>
      <c r="H96" s="468"/>
      <c r="I96" s="468"/>
      <c r="J96" s="468"/>
      <c r="K96" s="468"/>
      <c r="L96" s="468"/>
      <c r="M96" s="468"/>
      <c r="N96" s="468"/>
      <c r="O96" s="468"/>
      <c r="P96" s="468"/>
      <c r="Q96"/>
      <c r="R96" s="23"/>
      <c r="S96" s="23"/>
    </row>
    <row r="97" spans="1:17" s="1" customFormat="1" ht="13.5" customHeight="1">
      <c r="A97" s="25" t="s">
        <v>77</v>
      </c>
      <c r="B97" s="450" t="str">
        <f>IF('[2]p21'!$A$78&lt;&gt;0,'[2]p21'!$A$78,"")</f>
        <v>Antonio Fabio Torres</v>
      </c>
      <c r="C97" s="450"/>
      <c r="D97" s="450"/>
      <c r="E97" s="450"/>
      <c r="F97" s="451"/>
      <c r="G97" s="26" t="s">
        <v>78</v>
      </c>
      <c r="H97" s="91">
        <f>IF('[2]p21'!$G$82&lt;&gt;0,'[2]p21'!$G$82,"")</f>
        <v>39237</v>
      </c>
      <c r="I97" s="26" t="s">
        <v>79</v>
      </c>
      <c r="J97" s="91">
        <f>IF('[2]p21'!$H$82&lt;&gt;0,'[2]p21'!$H$82,"")</f>
        <v>39357</v>
      </c>
      <c r="K97" s="26" t="s">
        <v>83</v>
      </c>
      <c r="L97" s="476" t="str">
        <f>IF('[2]p21'!$J$80&lt;&gt;0,'[2]p21'!$J$80,"")</f>
        <v>UFCG</v>
      </c>
      <c r="M97" s="476"/>
      <c r="N97" s="113" t="s">
        <v>26</v>
      </c>
      <c r="O97" s="476" t="str">
        <f>IF('[2]p21'!$L$80&lt;&gt;0,'[2]p21'!$L$80,"")</f>
        <v>Concluído</v>
      </c>
      <c r="P97" s="477"/>
      <c r="Q97"/>
    </row>
    <row r="98" spans="1:17" s="1" customFormat="1" ht="13.5" customHeight="1">
      <c r="A98" s="25" t="s">
        <v>80</v>
      </c>
      <c r="B98" s="408" t="str">
        <f>IF('[2]p21'!$A$80&lt;&gt;0,'[2]p21'!$A$80,"")</f>
        <v>Monitoria de Cálculo I</v>
      </c>
      <c r="C98" s="382"/>
      <c r="D98" s="382"/>
      <c r="E98" s="382"/>
      <c r="F98" s="382"/>
      <c r="G98" s="382"/>
      <c r="H98" s="382"/>
      <c r="I98" s="383"/>
      <c r="J98" s="95" t="s">
        <v>27</v>
      </c>
      <c r="K98" s="408" t="str">
        <f>IF('[2]p21'!$A$82&lt;&gt;0,'[2]p21'!$A$82,"")</f>
        <v>Monitoria</v>
      </c>
      <c r="L98" s="382"/>
      <c r="M98" s="382"/>
      <c r="N98" s="382"/>
      <c r="O98" s="382"/>
      <c r="P98" s="383"/>
      <c r="Q98"/>
    </row>
    <row r="99" spans="1:16" ht="12.75">
      <c r="A99" s="471"/>
      <c r="B99" s="471"/>
      <c r="C99" s="471"/>
      <c r="D99" s="471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</row>
    <row r="100" spans="1:17" s="1" customFormat="1" ht="13.5" customHeight="1">
      <c r="A100" s="25" t="s">
        <v>77</v>
      </c>
      <c r="B100" s="450" t="str">
        <f>IF('[2]p21'!$A$85&lt;&gt;0,'[2]p21'!$A$85,"")</f>
        <v>Ana Paula Neves de Araújo</v>
      </c>
      <c r="C100" s="450"/>
      <c r="D100" s="450"/>
      <c r="E100" s="450"/>
      <c r="F100" s="451"/>
      <c r="G100" s="26" t="s">
        <v>78</v>
      </c>
      <c r="H100" s="91">
        <f>IF('[2]p21'!$G$89&lt;&gt;0,'[2]p21'!$G$89,"")</f>
      </c>
      <c r="I100" s="26" t="s">
        <v>79</v>
      </c>
      <c r="J100" s="91">
        <f>IF('[2]p21'!$H$89&lt;&gt;0,'[2]p21'!$H$89,"")</f>
      </c>
      <c r="K100" s="26" t="s">
        <v>83</v>
      </c>
      <c r="L100" s="476" t="str">
        <f>IF('[2]p21'!$J$80&lt;&gt;0,'[2]p21'!$J$80,"")</f>
        <v>UFCG</v>
      </c>
      <c r="M100" s="476"/>
      <c r="N100" s="113" t="s">
        <v>26</v>
      </c>
      <c r="O100" s="476" t="str">
        <f>IF('[2]p21'!$L$87&lt;&gt;0,'[2]p21'!$L$87,"")</f>
        <v>Em andamento</v>
      </c>
      <c r="P100" s="477"/>
      <c r="Q100"/>
    </row>
    <row r="101" spans="1:17" s="1" customFormat="1" ht="13.5" customHeight="1">
      <c r="A101" s="25" t="s">
        <v>80</v>
      </c>
      <c r="B101" s="408" t="str">
        <f>IF('[2]p21'!$A$87&lt;&gt;0,'[2]p21'!$A$87,"")</f>
        <v>O uso do Computador no Ensino de Matemática</v>
      </c>
      <c r="C101" s="382"/>
      <c r="D101" s="382"/>
      <c r="E101" s="382"/>
      <c r="F101" s="382"/>
      <c r="G101" s="382"/>
      <c r="H101" s="382"/>
      <c r="I101" s="383"/>
      <c r="J101" s="95" t="s">
        <v>27</v>
      </c>
      <c r="K101" s="408" t="str">
        <f>IF('[2]p21'!$A$89&lt;&gt;0,'[2]p21'!$A$89,"")</f>
        <v>PROLICEN</v>
      </c>
      <c r="L101" s="382"/>
      <c r="M101" s="382"/>
      <c r="N101" s="382"/>
      <c r="O101" s="382"/>
      <c r="P101" s="383"/>
      <c r="Q101"/>
    </row>
    <row r="102" spans="1:19" s="9" customFormat="1" ht="12.75">
      <c r="A102" s="380" t="str">
        <f>T('[2]p22'!$C$13:$G$13)</f>
        <v>José Luiz Neto</v>
      </c>
      <c r="B102" s="381"/>
      <c r="C102" s="381"/>
      <c r="D102" s="381"/>
      <c r="E102" s="385"/>
      <c r="F102" s="467"/>
      <c r="G102" s="468"/>
      <c r="H102" s="468"/>
      <c r="I102" s="468"/>
      <c r="J102" s="468"/>
      <c r="K102" s="468"/>
      <c r="L102" s="468"/>
      <c r="M102" s="468"/>
      <c r="N102" s="468"/>
      <c r="O102" s="468"/>
      <c r="P102" s="468"/>
      <c r="Q102"/>
      <c r="R102" s="23"/>
      <c r="S102" s="23"/>
    </row>
    <row r="103" spans="1:17" s="1" customFormat="1" ht="13.5" customHeight="1">
      <c r="A103" s="25" t="s">
        <v>77</v>
      </c>
      <c r="B103" s="450" t="str">
        <f>IF('[2]p22'!$A$78&lt;&gt;0,'[2]p22'!$A$78,"")</f>
        <v>Maria Isabel Gomes Feitosa</v>
      </c>
      <c r="C103" s="450"/>
      <c r="D103" s="450"/>
      <c r="E103" s="450"/>
      <c r="F103" s="451"/>
      <c r="G103" s="26" t="s">
        <v>78</v>
      </c>
      <c r="H103" s="91">
        <f>IF('[2]p22'!$G$82&lt;&gt;0,'[2]p22'!$G$82,"")</f>
        <v>39234</v>
      </c>
      <c r="I103" s="26" t="s">
        <v>79</v>
      </c>
      <c r="J103" s="91">
        <f>IF('[2]p22'!$H$82&lt;&gt;0,'[2]p22'!$H$82,"")</f>
        <v>39541</v>
      </c>
      <c r="K103" s="26" t="s">
        <v>83</v>
      </c>
      <c r="L103" s="476" t="str">
        <f>IF('[2]p22'!$J$80&lt;&gt;0,'[2]p22'!$J$80,"")</f>
        <v>UFCG</v>
      </c>
      <c r="M103" s="476"/>
      <c r="N103" s="113" t="s">
        <v>26</v>
      </c>
      <c r="O103" s="476" t="str">
        <f>IF('[2]p22'!$L$80&lt;&gt;0,'[2]p22'!$L$80,"")</f>
        <v>Em andamento</v>
      </c>
      <c r="P103" s="477"/>
      <c r="Q103"/>
    </row>
    <row r="104" spans="1:17" s="1" customFormat="1" ht="13.5" customHeight="1">
      <c r="A104" s="25" t="s">
        <v>80</v>
      </c>
      <c r="B104" s="408" t="str">
        <f>IF('[2]p22'!$A$80&lt;&gt;0,'[2]p22'!$A$80,"")</f>
        <v>Contextualizando a Matemática</v>
      </c>
      <c r="C104" s="382"/>
      <c r="D104" s="382"/>
      <c r="E104" s="382"/>
      <c r="F104" s="382"/>
      <c r="G104" s="382"/>
      <c r="H104" s="382"/>
      <c r="I104" s="383"/>
      <c r="J104" s="95" t="s">
        <v>27</v>
      </c>
      <c r="K104" s="408" t="str">
        <f>IF('[2]p22'!$A$82&lt;&gt;0,'[2]p22'!$A$82,"")</f>
        <v>PROLICEN</v>
      </c>
      <c r="L104" s="382"/>
      <c r="M104" s="382"/>
      <c r="N104" s="382"/>
      <c r="O104" s="382"/>
      <c r="P104" s="383"/>
      <c r="Q104"/>
    </row>
    <row r="105" spans="1:16" ht="12.75">
      <c r="A105" s="471"/>
      <c r="B105" s="471"/>
      <c r="C105" s="471"/>
      <c r="D105" s="471"/>
      <c r="E105" s="471"/>
      <c r="F105" s="471"/>
      <c r="G105" s="471"/>
      <c r="H105" s="471"/>
      <c r="I105" s="471"/>
      <c r="J105" s="471"/>
      <c r="K105" s="471"/>
      <c r="L105" s="471"/>
      <c r="M105" s="471"/>
      <c r="N105" s="471"/>
      <c r="O105" s="471"/>
      <c r="P105" s="471"/>
    </row>
    <row r="106" spans="1:19" s="9" customFormat="1" ht="12.75">
      <c r="A106" s="380" t="str">
        <f>T('[2]p23'!$C$13:$G$13)</f>
        <v>Luiz Mendes Albuquerque Neto</v>
      </c>
      <c r="B106" s="381"/>
      <c r="C106" s="381"/>
      <c r="D106" s="381"/>
      <c r="E106" s="385"/>
      <c r="F106" s="467"/>
      <c r="G106" s="468"/>
      <c r="H106" s="468"/>
      <c r="I106" s="468"/>
      <c r="J106" s="468"/>
      <c r="K106" s="468"/>
      <c r="L106" s="468"/>
      <c r="M106" s="468"/>
      <c r="N106" s="468"/>
      <c r="O106" s="468"/>
      <c r="P106" s="468"/>
      <c r="Q106"/>
      <c r="R106" s="23"/>
      <c r="S106" s="23"/>
    </row>
    <row r="107" spans="1:17" s="1" customFormat="1" ht="13.5" customHeight="1">
      <c r="A107" s="25" t="s">
        <v>77</v>
      </c>
      <c r="B107" s="450" t="str">
        <f>IF('[2]p23'!$A$78&lt;&gt;0,'[2]p23'!$A$78,"")</f>
        <v>Gustavo Brenno Sousa Souto</v>
      </c>
      <c r="C107" s="450"/>
      <c r="D107" s="450"/>
      <c r="E107" s="450"/>
      <c r="F107" s="451"/>
      <c r="G107" s="26" t="s">
        <v>78</v>
      </c>
      <c r="H107" s="91">
        <f>IF('[2]p23'!$G$82&lt;&gt;0,'[2]p23'!$G$82,"")</f>
        <v>39251</v>
      </c>
      <c r="I107" s="26" t="s">
        <v>79</v>
      </c>
      <c r="J107" s="91">
        <f>IF('[2]p23'!$H$82&lt;&gt;0,'[2]p23'!$H$82,"")</f>
        <v>39347</v>
      </c>
      <c r="K107" s="26" t="s">
        <v>83</v>
      </c>
      <c r="L107" s="476" t="str">
        <f>IF('[2]p23'!$J$80&lt;&gt;0,'[2]p23'!$J$80,"")</f>
        <v>UFCG</v>
      </c>
      <c r="M107" s="476"/>
      <c r="N107" s="113" t="s">
        <v>26</v>
      </c>
      <c r="O107" s="476" t="str">
        <f>IF('[2]p23'!$L$80&lt;&gt;0,'[2]p23'!$L$80,"")</f>
        <v>Em andamento</v>
      </c>
      <c r="P107" s="477"/>
      <c r="Q107"/>
    </row>
    <row r="108" spans="1:17" s="1" customFormat="1" ht="13.5" customHeight="1">
      <c r="A108" s="25" t="s">
        <v>80</v>
      </c>
      <c r="B108" s="408" t="str">
        <f>IF('[2]p23'!$A$80&lt;&gt;0,'[2]p23'!$A$80,"")</f>
        <v>Monitoria da disciplina Álgebra Vetorial e Geometria Analítica</v>
      </c>
      <c r="C108" s="382"/>
      <c r="D108" s="382"/>
      <c r="E108" s="382"/>
      <c r="F108" s="382"/>
      <c r="G108" s="382"/>
      <c r="H108" s="382"/>
      <c r="I108" s="383"/>
      <c r="J108" s="95" t="s">
        <v>27</v>
      </c>
      <c r="K108" s="408" t="str">
        <f>IF('[2]p23'!$A$82&lt;&gt;0,'[2]p23'!$A$82,"")</f>
        <v>Monitoria</v>
      </c>
      <c r="L108" s="382"/>
      <c r="M108" s="382"/>
      <c r="N108" s="382"/>
      <c r="O108" s="382"/>
      <c r="P108" s="383"/>
      <c r="Q108"/>
    </row>
    <row r="109" spans="1:16" ht="12.75">
      <c r="A109" s="471"/>
      <c r="B109" s="471"/>
      <c r="C109" s="471"/>
      <c r="D109" s="471"/>
      <c r="E109" s="471"/>
      <c r="F109" s="471"/>
      <c r="G109" s="471"/>
      <c r="H109" s="471"/>
      <c r="I109" s="471"/>
      <c r="J109" s="471"/>
      <c r="K109" s="471"/>
      <c r="L109" s="471"/>
      <c r="M109" s="471"/>
      <c r="N109" s="471"/>
      <c r="O109" s="471"/>
      <c r="P109" s="471"/>
    </row>
    <row r="110" spans="1:17" s="1" customFormat="1" ht="13.5" customHeight="1">
      <c r="A110" s="25" t="s">
        <v>77</v>
      </c>
      <c r="B110" s="450" t="str">
        <f>IF('[2]p23'!$A$85&lt;&gt;0,'[2]p23'!$A$85,"")</f>
        <v>Hélio Alves Clementino</v>
      </c>
      <c r="C110" s="450"/>
      <c r="D110" s="450"/>
      <c r="E110" s="450"/>
      <c r="F110" s="451"/>
      <c r="G110" s="26" t="s">
        <v>78</v>
      </c>
      <c r="H110" s="91">
        <f>IF('[2]p23'!$G$89&lt;&gt;0,'[2]p23'!$G$89,"")</f>
        <v>39251</v>
      </c>
      <c r="I110" s="26" t="s">
        <v>79</v>
      </c>
      <c r="J110" s="91">
        <f>IF('[2]p23'!$H$89&lt;&gt;0,'[2]p23'!$H$89,"")</f>
        <v>39347</v>
      </c>
      <c r="K110" s="26" t="s">
        <v>83</v>
      </c>
      <c r="L110" s="476" t="str">
        <f>IF('[2]p23'!$J$80&lt;&gt;0,'[2]p23'!$J$80,"")</f>
        <v>UFCG</v>
      </c>
      <c r="M110" s="476"/>
      <c r="N110" s="113" t="s">
        <v>26</v>
      </c>
      <c r="O110" s="476" t="str">
        <f>IF('[2]p23'!$L$87&lt;&gt;0,'[2]p23'!$L$87,"")</f>
        <v>Em andamento</v>
      </c>
      <c r="P110" s="477"/>
      <c r="Q110"/>
    </row>
    <row r="111" spans="1:17" s="1" customFormat="1" ht="13.5" customHeight="1">
      <c r="A111" s="25" t="s">
        <v>80</v>
      </c>
      <c r="B111" s="408" t="str">
        <f>IF('[2]p23'!$A$87&lt;&gt;0,'[2]p23'!$A$87,"")</f>
        <v>Monitoria da disciplina Álgebra Vetorial e Geometria Analítica</v>
      </c>
      <c r="C111" s="382"/>
      <c r="D111" s="382"/>
      <c r="E111" s="382"/>
      <c r="F111" s="382"/>
      <c r="G111" s="382"/>
      <c r="H111" s="382"/>
      <c r="I111" s="383"/>
      <c r="J111" s="95" t="s">
        <v>27</v>
      </c>
      <c r="K111" s="408" t="str">
        <f>IF('[2]p23'!$A$89&lt;&gt;0,'[2]p23'!$A$89,"")</f>
        <v>Monitoria</v>
      </c>
      <c r="L111" s="382"/>
      <c r="M111" s="382"/>
      <c r="N111" s="382"/>
      <c r="O111" s="382"/>
      <c r="P111" s="383"/>
      <c r="Q111"/>
    </row>
    <row r="112" spans="1:16" ht="12.75">
      <c r="A112" s="471"/>
      <c r="B112" s="471"/>
      <c r="C112" s="471"/>
      <c r="D112" s="471"/>
      <c r="E112" s="471"/>
      <c r="F112" s="471"/>
      <c r="G112" s="471"/>
      <c r="H112" s="471"/>
      <c r="I112" s="471"/>
      <c r="J112" s="471"/>
      <c r="K112" s="471"/>
      <c r="L112" s="471"/>
      <c r="M112" s="471"/>
      <c r="N112" s="471"/>
      <c r="O112" s="471"/>
      <c r="P112" s="471"/>
    </row>
    <row r="113" spans="1:19" s="9" customFormat="1" ht="12.75">
      <c r="A113" s="380" t="str">
        <f>T('[2]p24'!$C$13:$G$13)</f>
        <v> Marcelo Carvalho Ferreira</v>
      </c>
      <c r="B113" s="381"/>
      <c r="C113" s="381"/>
      <c r="D113" s="381"/>
      <c r="E113" s="385"/>
      <c r="F113" s="467"/>
      <c r="G113" s="468"/>
      <c r="H113" s="468"/>
      <c r="I113" s="468"/>
      <c r="J113" s="468"/>
      <c r="K113" s="468"/>
      <c r="L113" s="468"/>
      <c r="M113" s="468"/>
      <c r="N113" s="468"/>
      <c r="O113" s="468"/>
      <c r="P113" s="468"/>
      <c r="Q113"/>
      <c r="R113" s="23"/>
      <c r="S113" s="23"/>
    </row>
    <row r="114" spans="1:17" s="1" customFormat="1" ht="13.5" customHeight="1">
      <c r="A114" s="25" t="s">
        <v>77</v>
      </c>
      <c r="B114" s="450" t="str">
        <f>IF('[2]p24'!$A$78&lt;&gt;0,'[2]p24'!$A$78,"")</f>
        <v>Jessiedna Araújo de Sá</v>
      </c>
      <c r="C114" s="450"/>
      <c r="D114" s="450"/>
      <c r="E114" s="450"/>
      <c r="F114" s="451"/>
      <c r="G114" s="26" t="s">
        <v>78</v>
      </c>
      <c r="H114" s="91">
        <f>IF('[2]p24'!$G$82&lt;&gt;0,'[2]p24'!$G$82,"")</f>
        <v>39230</v>
      </c>
      <c r="I114" s="26" t="s">
        <v>79</v>
      </c>
      <c r="J114" s="91">
        <f>IF('[2]p24'!$H$82&lt;&gt;0,'[2]p24'!$H$82,"")</f>
        <v>39357</v>
      </c>
      <c r="K114" s="26" t="s">
        <v>83</v>
      </c>
      <c r="L114" s="476" t="str">
        <f>IF('[2]p24'!$J$80&lt;&gt;0,'[2]p24'!$J$80,"")</f>
        <v>UFCG</v>
      </c>
      <c r="M114" s="476"/>
      <c r="N114" s="113" t="s">
        <v>26</v>
      </c>
      <c r="O114" s="476" t="str">
        <f>IF('[2]p24'!$L$80&lt;&gt;0,'[2]p24'!$L$80,"")</f>
        <v>Concluído</v>
      </c>
      <c r="P114" s="477"/>
      <c r="Q114"/>
    </row>
    <row r="115" spans="1:17" s="1" customFormat="1" ht="13.5" customHeight="1">
      <c r="A115" s="25" t="s">
        <v>80</v>
      </c>
      <c r="B115" s="408" t="str">
        <f>IF('[2]p24'!$A$80&lt;&gt;0,'[2]p24'!$A$80,"")</f>
        <v>Monitoria</v>
      </c>
      <c r="C115" s="382"/>
      <c r="D115" s="382"/>
      <c r="E115" s="382"/>
      <c r="F115" s="382"/>
      <c r="G115" s="382"/>
      <c r="H115" s="382"/>
      <c r="I115" s="383"/>
      <c r="J115" s="95" t="s">
        <v>27</v>
      </c>
      <c r="K115" s="408" t="str">
        <f>IF('[2]p24'!$A$82&lt;&gt;0,'[2]p24'!$A$82,"")</f>
        <v>Monitoria</v>
      </c>
      <c r="L115" s="382"/>
      <c r="M115" s="382"/>
      <c r="N115" s="382"/>
      <c r="O115" s="382"/>
      <c r="P115" s="383"/>
      <c r="Q115"/>
    </row>
    <row r="116" spans="1:16" ht="12.75">
      <c r="A116" s="471"/>
      <c r="B116" s="471"/>
      <c r="C116" s="471"/>
      <c r="D116" s="471"/>
      <c r="E116" s="471"/>
      <c r="F116" s="471"/>
      <c r="G116" s="471"/>
      <c r="H116" s="471"/>
      <c r="I116" s="471"/>
      <c r="J116" s="471"/>
      <c r="K116" s="471"/>
      <c r="L116" s="471"/>
      <c r="M116" s="471"/>
      <c r="N116" s="471"/>
      <c r="O116" s="471"/>
      <c r="P116" s="471"/>
    </row>
    <row r="117" spans="1:17" s="1" customFormat="1" ht="13.5" customHeight="1">
      <c r="A117" s="25" t="s">
        <v>77</v>
      </c>
      <c r="B117" s="450" t="str">
        <f>IF('[2]p24'!$A$85&lt;&gt;0,'[2]p24'!$A$85,"")</f>
        <v>Eber Gomes de Lima</v>
      </c>
      <c r="C117" s="450"/>
      <c r="D117" s="450"/>
      <c r="E117" s="450"/>
      <c r="F117" s="451"/>
      <c r="G117" s="26" t="s">
        <v>78</v>
      </c>
      <c r="H117" s="91">
        <f>IF('[2]p24'!$G$89&lt;&gt;0,'[2]p24'!$G$89,"")</f>
        <v>39295</v>
      </c>
      <c r="I117" s="26" t="s">
        <v>79</v>
      </c>
      <c r="J117" s="91">
        <f>IF('[2]p24'!$H$89&lt;&gt;0,'[2]p24'!$H$89,"")</f>
        <v>39357</v>
      </c>
      <c r="K117" s="26" t="s">
        <v>83</v>
      </c>
      <c r="L117" s="476" t="str">
        <f>IF('[2]p24'!$J$80&lt;&gt;0,'[2]p24'!$J$80,"")</f>
        <v>UFCG</v>
      </c>
      <c r="M117" s="476"/>
      <c r="N117" s="113" t="s">
        <v>26</v>
      </c>
      <c r="O117" s="476" t="str">
        <f>IF('[2]p24'!$L$87&lt;&gt;0,'[2]p24'!$L$87,"")</f>
        <v>Concluído</v>
      </c>
      <c r="P117" s="477"/>
      <c r="Q117"/>
    </row>
    <row r="118" spans="1:17" s="1" customFormat="1" ht="13.5" customHeight="1">
      <c r="A118" s="25" t="s">
        <v>80</v>
      </c>
      <c r="B118" s="408" t="str">
        <f>IF('[2]p24'!$A$87&lt;&gt;0,'[2]p24'!$A$87,"")</f>
        <v>Monitoria</v>
      </c>
      <c r="C118" s="382"/>
      <c r="D118" s="382"/>
      <c r="E118" s="382"/>
      <c r="F118" s="382"/>
      <c r="G118" s="382"/>
      <c r="H118" s="382"/>
      <c r="I118" s="383"/>
      <c r="J118" s="95" t="s">
        <v>27</v>
      </c>
      <c r="K118" s="408" t="str">
        <f>IF('[2]p24'!$A$89&lt;&gt;0,'[2]p24'!$A$89,"")</f>
        <v>Monitoria</v>
      </c>
      <c r="L118" s="382"/>
      <c r="M118" s="382"/>
      <c r="N118" s="382"/>
      <c r="O118" s="382"/>
      <c r="P118" s="383"/>
      <c r="Q118"/>
    </row>
    <row r="119" spans="1:16" ht="12.75">
      <c r="A119" s="471"/>
      <c r="B119" s="471"/>
      <c r="C119" s="471"/>
      <c r="D119" s="471"/>
      <c r="E119" s="471"/>
      <c r="F119" s="471"/>
      <c r="G119" s="471"/>
      <c r="H119" s="471"/>
      <c r="I119" s="471"/>
      <c r="J119" s="471"/>
      <c r="K119" s="471"/>
      <c r="L119" s="471"/>
      <c r="M119" s="471"/>
      <c r="N119" s="471"/>
      <c r="O119" s="471"/>
      <c r="P119" s="471"/>
    </row>
    <row r="120" spans="1:19" s="9" customFormat="1" ht="12.75">
      <c r="A120" s="380" t="str">
        <f>T('[2]p25'!$C$13:$G$13)</f>
        <v>Marco Aurélio Soares Souto</v>
      </c>
      <c r="B120" s="381"/>
      <c r="C120" s="381"/>
      <c r="D120" s="381"/>
      <c r="E120" s="385"/>
      <c r="F120" s="467"/>
      <c r="G120" s="468"/>
      <c r="H120" s="468"/>
      <c r="I120" s="468"/>
      <c r="J120" s="468"/>
      <c r="K120" s="468"/>
      <c r="L120" s="468"/>
      <c r="M120" s="468"/>
      <c r="N120" s="468"/>
      <c r="O120" s="468"/>
      <c r="P120" s="468"/>
      <c r="Q120"/>
      <c r="R120" s="23"/>
      <c r="S120" s="23"/>
    </row>
    <row r="121" spans="1:17" s="1" customFormat="1" ht="13.5" customHeight="1">
      <c r="A121" s="25" t="s">
        <v>77</v>
      </c>
      <c r="B121" s="450" t="str">
        <f>IF('[2]p25'!$A$78&lt;&gt;0,'[2]p25'!$A$78,"")</f>
        <v>Bruno Formiga  Guimarães (Co-orientação do Prof. Jesualdo)</v>
      </c>
      <c r="C121" s="450"/>
      <c r="D121" s="450"/>
      <c r="E121" s="450"/>
      <c r="F121" s="451"/>
      <c r="G121" s="26" t="s">
        <v>78</v>
      </c>
      <c r="H121" s="91">
        <f>IF('[2]p25'!$G$82&lt;&gt;0,'[2]p25'!$G$82,"")</f>
        <v>39114</v>
      </c>
      <c r="I121" s="26" t="s">
        <v>79</v>
      </c>
      <c r="J121" s="91">
        <f>IF('[2]p25'!$H$82&lt;&gt;0,'[2]p25'!$H$82,"")</f>
        <v>39294</v>
      </c>
      <c r="K121" s="26" t="s">
        <v>83</v>
      </c>
      <c r="L121" s="476" t="str">
        <f>IF('[2]p25'!$J$80&lt;&gt;0,'[2]p25'!$J$80,"")</f>
        <v>CNPq</v>
      </c>
      <c r="M121" s="476"/>
      <c r="N121" s="113" t="s">
        <v>26</v>
      </c>
      <c r="O121" s="476" t="str">
        <f>IF('[2]p25'!$L$80&lt;&gt;0,'[2]p25'!$L$80,"")</f>
        <v>Concluído</v>
      </c>
      <c r="P121" s="477"/>
      <c r="Q121"/>
    </row>
    <row r="122" spans="1:17" s="1" customFormat="1" ht="13.5" customHeight="1">
      <c r="A122" s="25" t="s">
        <v>80</v>
      </c>
      <c r="B122" s="408" t="str">
        <f>IF('[2]p25'!$A$80&lt;&gt;0,'[2]p25'!$A$80,"")</f>
        <v>Geometria diferencial de curvas e superfícies</v>
      </c>
      <c r="C122" s="382"/>
      <c r="D122" s="382"/>
      <c r="E122" s="382"/>
      <c r="F122" s="382"/>
      <c r="G122" s="382"/>
      <c r="H122" s="382"/>
      <c r="I122" s="383"/>
      <c r="J122" s="95" t="s">
        <v>27</v>
      </c>
      <c r="K122" s="408" t="str">
        <f>IF('[2]p25'!$A$82&lt;&gt;0,'[2]p25'!$A$82,"")</f>
        <v>PIBIC</v>
      </c>
      <c r="L122" s="382"/>
      <c r="M122" s="382"/>
      <c r="N122" s="382"/>
      <c r="O122" s="382"/>
      <c r="P122" s="383"/>
      <c r="Q122"/>
    </row>
    <row r="123" spans="1:16" ht="12.75">
      <c r="A123" s="471"/>
      <c r="B123" s="471"/>
      <c r="C123" s="471"/>
      <c r="D123" s="471"/>
      <c r="E123" s="471"/>
      <c r="F123" s="471"/>
      <c r="G123" s="471"/>
      <c r="H123" s="471"/>
      <c r="I123" s="471"/>
      <c r="J123" s="471"/>
      <c r="K123" s="471"/>
      <c r="L123" s="471"/>
      <c r="M123" s="471"/>
      <c r="N123" s="471"/>
      <c r="O123" s="471"/>
      <c r="P123" s="471"/>
    </row>
    <row r="124" spans="1:17" s="1" customFormat="1" ht="13.5" customHeight="1">
      <c r="A124" s="25" t="s">
        <v>77</v>
      </c>
      <c r="B124" s="450" t="str">
        <f>IF('[2]p25'!$A$85&lt;&gt;0,'[2]p25'!$A$85,"")</f>
        <v>Eraldo Almeida Lima Júnior</v>
      </c>
      <c r="C124" s="450"/>
      <c r="D124" s="450"/>
      <c r="E124" s="450"/>
      <c r="F124" s="451"/>
      <c r="G124" s="26" t="s">
        <v>78</v>
      </c>
      <c r="H124" s="91">
        <f>IF('[2]p25'!$G$89&lt;&gt;0,'[2]p25'!$G$89,"")</f>
        <v>39295</v>
      </c>
      <c r="I124" s="26" t="s">
        <v>79</v>
      </c>
      <c r="J124" s="91">
        <f>IF('[2]p25'!$H$89&lt;&gt;0,'[2]p25'!$H$89,"")</f>
        <v>39660</v>
      </c>
      <c r="K124" s="26" t="s">
        <v>83</v>
      </c>
      <c r="L124" s="476" t="str">
        <f>IF('[2]p25'!$J$80&lt;&gt;0,'[2]p25'!$J$80,"")</f>
        <v>CNPq</v>
      </c>
      <c r="M124" s="476"/>
      <c r="N124" s="113" t="s">
        <v>26</v>
      </c>
      <c r="O124" s="476" t="str">
        <f>IF('[2]p25'!$L$87&lt;&gt;0,'[2]p25'!$L$87,"")</f>
        <v>Em andamento</v>
      </c>
      <c r="P124" s="477"/>
      <c r="Q124"/>
    </row>
    <row r="125" spans="1:17" s="1" customFormat="1" ht="13.5" customHeight="1">
      <c r="A125" s="25" t="s">
        <v>80</v>
      </c>
      <c r="B125" s="408" t="str">
        <f>IF('[2]p25'!$A$87&lt;&gt;0,'[2]p25'!$A$87,"")</f>
        <v>Equações Diferenciais Aplicadas</v>
      </c>
      <c r="C125" s="382"/>
      <c r="D125" s="382"/>
      <c r="E125" s="382"/>
      <c r="F125" s="382"/>
      <c r="G125" s="382"/>
      <c r="H125" s="382"/>
      <c r="I125" s="383"/>
      <c r="J125" s="95" t="s">
        <v>27</v>
      </c>
      <c r="K125" s="408" t="str">
        <f>IF('[2]p25'!$A$89&lt;&gt;0,'[2]p25'!$A$89,"")</f>
        <v>PIBIC</v>
      </c>
      <c r="L125" s="382"/>
      <c r="M125" s="382"/>
      <c r="N125" s="382"/>
      <c r="O125" s="382"/>
      <c r="P125" s="383"/>
      <c r="Q125"/>
    </row>
    <row r="126" spans="1:16" ht="12.75">
      <c r="A126" s="471"/>
      <c r="B126" s="471"/>
      <c r="C126" s="471"/>
      <c r="D126" s="471"/>
      <c r="E126" s="471"/>
      <c r="F126" s="471"/>
      <c r="G126" s="471"/>
      <c r="H126" s="471"/>
      <c r="I126" s="471"/>
      <c r="J126" s="471"/>
      <c r="K126" s="471"/>
      <c r="L126" s="471"/>
      <c r="M126" s="471"/>
      <c r="N126" s="471"/>
      <c r="O126" s="471"/>
      <c r="P126" s="471"/>
    </row>
    <row r="127" spans="1:19" s="9" customFormat="1" ht="12.75">
      <c r="A127" s="380" t="str">
        <f>T('[2]p26'!$C$13:$G$13)</f>
        <v>Marisa de Sales Monteiro</v>
      </c>
      <c r="B127" s="381"/>
      <c r="C127" s="381"/>
      <c r="D127" s="381"/>
      <c r="E127" s="385"/>
      <c r="F127" s="467"/>
      <c r="G127" s="468"/>
      <c r="H127" s="468"/>
      <c r="I127" s="468"/>
      <c r="J127" s="468"/>
      <c r="K127" s="468"/>
      <c r="L127" s="468"/>
      <c r="M127" s="468"/>
      <c r="N127" s="468"/>
      <c r="O127" s="468"/>
      <c r="P127" s="468"/>
      <c r="Q127"/>
      <c r="R127" s="23"/>
      <c r="S127" s="23"/>
    </row>
    <row r="128" spans="1:17" s="1" customFormat="1" ht="13.5" customHeight="1">
      <c r="A128" s="25" t="s">
        <v>77</v>
      </c>
      <c r="B128" s="450" t="str">
        <f>IF('[2]p26'!$A$78&lt;&gt;0,'[2]p26'!$A$78,"")</f>
        <v>Karla Emanuela França Silva</v>
      </c>
      <c r="C128" s="450"/>
      <c r="D128" s="450"/>
      <c r="E128" s="450"/>
      <c r="F128" s="451"/>
      <c r="G128" s="26" t="s">
        <v>78</v>
      </c>
      <c r="H128" s="91">
        <f>IF('[2]p26'!$G$82&lt;&gt;0,'[2]p26'!$G$82,"")</f>
        <v>39230</v>
      </c>
      <c r="I128" s="26" t="s">
        <v>79</v>
      </c>
      <c r="J128" s="91">
        <f>IF('[2]p26'!$H$82&lt;&gt;0,'[2]p26'!$H$82,"")</f>
        <v>39357</v>
      </c>
      <c r="K128" s="26" t="s">
        <v>83</v>
      </c>
      <c r="L128" s="476" t="str">
        <f>IF('[2]p26'!$J$80&lt;&gt;0,'[2]p26'!$J$80,"")</f>
        <v>UFCG</v>
      </c>
      <c r="M128" s="476"/>
      <c r="N128" s="113" t="s">
        <v>26</v>
      </c>
      <c r="O128" s="476" t="str">
        <f>IF('[2]p26'!$L$80&lt;&gt;0,'[2]p26'!$L$80,"")</f>
        <v>Concluído</v>
      </c>
      <c r="P128" s="477"/>
      <c r="Q128"/>
    </row>
    <row r="129" spans="1:17" s="1" customFormat="1" ht="13.5" customHeight="1">
      <c r="A129" s="25" t="s">
        <v>80</v>
      </c>
      <c r="B129" s="408" t="str">
        <f>IF('[2]p26'!$A$80&lt;&gt;0,'[2]p26'!$A$80,"")</f>
        <v>A monitoria como atitude formadora para docência na confluência das metodologias da prática acadêmica e do trabalho</v>
      </c>
      <c r="C129" s="382"/>
      <c r="D129" s="382"/>
      <c r="E129" s="382"/>
      <c r="F129" s="382"/>
      <c r="G129" s="382"/>
      <c r="H129" s="382"/>
      <c r="I129" s="383"/>
      <c r="J129" s="95" t="s">
        <v>27</v>
      </c>
      <c r="K129" s="408" t="str">
        <f>IF('[2]p26'!$A$82&lt;&gt;0,'[2]p26'!$A$82,"")</f>
        <v>Monitoria</v>
      </c>
      <c r="L129" s="382"/>
      <c r="M129" s="382"/>
      <c r="N129" s="382"/>
      <c r="O129" s="382"/>
      <c r="P129" s="383"/>
      <c r="Q129"/>
    </row>
    <row r="130" spans="1:16" ht="12.75">
      <c r="A130" s="471"/>
      <c r="B130" s="471"/>
      <c r="C130" s="471"/>
      <c r="D130" s="471"/>
      <c r="E130" s="471"/>
      <c r="F130" s="471"/>
      <c r="G130" s="471"/>
      <c r="H130" s="471"/>
      <c r="I130" s="471"/>
      <c r="J130" s="471"/>
      <c r="K130" s="471"/>
      <c r="L130" s="471"/>
      <c r="M130" s="471"/>
      <c r="N130" s="471"/>
      <c r="O130" s="471"/>
      <c r="P130" s="471"/>
    </row>
    <row r="131" spans="1:17" s="1" customFormat="1" ht="13.5" customHeight="1">
      <c r="A131" s="25" t="s">
        <v>77</v>
      </c>
      <c r="B131" s="450" t="str">
        <f>IF('[2]p26'!$A$85&lt;&gt;0,'[2]p26'!$A$85,"")</f>
        <v>Izabel Cristina Gomes Duarte Nery</v>
      </c>
      <c r="C131" s="450"/>
      <c r="D131" s="450"/>
      <c r="E131" s="450"/>
      <c r="F131" s="451"/>
      <c r="G131" s="26" t="s">
        <v>78</v>
      </c>
      <c r="H131" s="91">
        <f>IF('[2]p26'!$G$89&lt;&gt;0,'[2]p26'!$G$89,"")</f>
        <v>39230</v>
      </c>
      <c r="I131" s="26" t="s">
        <v>79</v>
      </c>
      <c r="J131" s="91">
        <f>IF('[2]p26'!$H$89&lt;&gt;0,'[2]p26'!$H$89,"")</f>
        <v>39357</v>
      </c>
      <c r="K131" s="26" t="s">
        <v>83</v>
      </c>
      <c r="L131" s="476" t="str">
        <f>IF('[2]p26'!$J$80&lt;&gt;0,'[2]p26'!$J$80,"")</f>
        <v>UFCG</v>
      </c>
      <c r="M131" s="476"/>
      <c r="N131" s="113" t="s">
        <v>26</v>
      </c>
      <c r="O131" s="476" t="str">
        <f>IF('[2]p26'!$L$87&lt;&gt;0,'[2]p26'!$L$87,"")</f>
        <v>Concluído</v>
      </c>
      <c r="P131" s="477"/>
      <c r="Q131"/>
    </row>
    <row r="132" spans="1:17" s="1" customFormat="1" ht="13.5" customHeight="1">
      <c r="A132" s="25" t="s">
        <v>80</v>
      </c>
      <c r="B132" s="408" t="str">
        <f>IF('[2]p26'!$A$87&lt;&gt;0,'[2]p26'!$A$87,"")</f>
        <v>A monitoria como atitude formadora para docência na confluência das metodologias da prática acadêmica e do trabalho</v>
      </c>
      <c r="C132" s="382"/>
      <c r="D132" s="382"/>
      <c r="E132" s="382"/>
      <c r="F132" s="382"/>
      <c r="G132" s="382"/>
      <c r="H132" s="382"/>
      <c r="I132" s="383"/>
      <c r="J132" s="95" t="s">
        <v>27</v>
      </c>
      <c r="K132" s="408" t="str">
        <f>IF('[2]p26'!$A$89&lt;&gt;0,'[2]p26'!$A$89,"")</f>
        <v>Monitoria</v>
      </c>
      <c r="L132" s="382"/>
      <c r="M132" s="382"/>
      <c r="N132" s="382"/>
      <c r="O132" s="382"/>
      <c r="P132" s="383"/>
      <c r="Q132"/>
    </row>
    <row r="133" spans="1:16" ht="12.75">
      <c r="A133" s="471"/>
      <c r="B133" s="471"/>
      <c r="C133" s="471"/>
      <c r="D133" s="471"/>
      <c r="E133" s="471"/>
      <c r="F133" s="471"/>
      <c r="G133" s="471"/>
      <c r="H133" s="471"/>
      <c r="I133" s="471"/>
      <c r="J133" s="471"/>
      <c r="K133" s="471"/>
      <c r="L133" s="471"/>
      <c r="M133" s="471"/>
      <c r="N133" s="471"/>
      <c r="O133" s="471"/>
      <c r="P133" s="471"/>
    </row>
    <row r="134" spans="1:19" s="9" customFormat="1" ht="12.75">
      <c r="A134" s="380" t="str">
        <f>T('[2]p28'!$C$13:$G$13)</f>
        <v>Miriam Costa</v>
      </c>
      <c r="B134" s="381"/>
      <c r="C134" s="381"/>
      <c r="D134" s="381"/>
      <c r="E134" s="385"/>
      <c r="F134" s="467"/>
      <c r="G134" s="468"/>
      <c r="H134" s="468"/>
      <c r="I134" s="468"/>
      <c r="J134" s="468"/>
      <c r="K134" s="468"/>
      <c r="L134" s="468"/>
      <c r="M134" s="468"/>
      <c r="N134" s="468"/>
      <c r="O134" s="468"/>
      <c r="P134" s="468"/>
      <c r="Q134"/>
      <c r="R134" s="23"/>
      <c r="S134" s="23"/>
    </row>
    <row r="135" spans="1:17" s="1" customFormat="1" ht="13.5" customHeight="1">
      <c r="A135" s="25" t="s">
        <v>77</v>
      </c>
      <c r="B135" s="450" t="str">
        <f>IF('[2]p28'!$A$78&lt;&gt;0,'[2]p28'!$A$78,"")</f>
        <v>Joao Paulo Formiga de Menezes</v>
      </c>
      <c r="C135" s="450"/>
      <c r="D135" s="450"/>
      <c r="E135" s="450"/>
      <c r="F135" s="451"/>
      <c r="G135" s="26" t="s">
        <v>78</v>
      </c>
      <c r="H135" s="91">
        <f>IF('[2]p28'!$G$82&lt;&gt;0,'[2]p28'!$G$82,"")</f>
        <v>39230</v>
      </c>
      <c r="I135" s="26" t="s">
        <v>79</v>
      </c>
      <c r="J135" s="91">
        <f>IF('[2]p28'!$H$82&lt;&gt;0,'[2]p28'!$H$82,"")</f>
        <v>39357</v>
      </c>
      <c r="K135" s="26" t="s">
        <v>83</v>
      </c>
      <c r="L135" s="476" t="str">
        <f>IF('[2]p28'!$J$80&lt;&gt;0,'[2]p28'!$J$80,"")</f>
        <v>UFCG</v>
      </c>
      <c r="M135" s="476"/>
      <c r="N135" s="113" t="s">
        <v>26</v>
      </c>
      <c r="O135" s="476" t="str">
        <f>IF('[2]p28'!$L$80&lt;&gt;0,'[2]p28'!$L$80,"")</f>
        <v>Concluído</v>
      </c>
      <c r="P135" s="477"/>
      <c r="Q135"/>
    </row>
    <row r="136" spans="1:17" s="1" customFormat="1" ht="13.5" customHeight="1">
      <c r="A136" s="25" t="s">
        <v>80</v>
      </c>
      <c r="B136" s="408" t="str">
        <f>IF('[2]p28'!$A$80&lt;&gt;0,'[2]p28'!$A$80,"")</f>
        <v>Monitoria de Calculo Diferencial e integral I</v>
      </c>
      <c r="C136" s="382"/>
      <c r="D136" s="382"/>
      <c r="E136" s="382"/>
      <c r="F136" s="382"/>
      <c r="G136" s="382"/>
      <c r="H136" s="382"/>
      <c r="I136" s="383"/>
      <c r="J136" s="95" t="s">
        <v>27</v>
      </c>
      <c r="K136" s="408" t="str">
        <f>IF('[2]p28'!$A$82&lt;&gt;0,'[2]p28'!$A$82,"")</f>
        <v>Monitoria</v>
      </c>
      <c r="L136" s="382"/>
      <c r="M136" s="382"/>
      <c r="N136" s="382"/>
      <c r="O136" s="382"/>
      <c r="P136" s="383"/>
      <c r="Q136"/>
    </row>
    <row r="137" spans="1:19" s="9" customFormat="1" ht="12.75">
      <c r="A137" s="380" t="str">
        <f>T('[2]p30'!$C$13:$G$13)</f>
        <v>Rosana Marques da Silva</v>
      </c>
      <c r="B137" s="381"/>
      <c r="C137" s="381"/>
      <c r="D137" s="381"/>
      <c r="E137" s="385"/>
      <c r="F137" s="467"/>
      <c r="G137" s="468"/>
      <c r="H137" s="468"/>
      <c r="I137" s="468"/>
      <c r="J137" s="468"/>
      <c r="K137" s="468"/>
      <c r="L137" s="468"/>
      <c r="M137" s="468"/>
      <c r="N137" s="468"/>
      <c r="O137" s="468"/>
      <c r="P137" s="468"/>
      <c r="Q137"/>
      <c r="R137" s="23"/>
      <c r="S137" s="23"/>
    </row>
    <row r="138" spans="1:17" s="1" customFormat="1" ht="13.5" customHeight="1">
      <c r="A138" s="25" t="s">
        <v>77</v>
      </c>
      <c r="B138" s="450" t="str">
        <f>IF('[2]p30'!$A$78&lt;&gt;0,'[2]p30'!$A$78,"")</f>
        <v>André Luiz Firmino Alves</v>
      </c>
      <c r="C138" s="450"/>
      <c r="D138" s="450"/>
      <c r="E138" s="450"/>
      <c r="F138" s="451"/>
      <c r="G138" s="26" t="s">
        <v>78</v>
      </c>
      <c r="H138" s="91">
        <f>IF('[2]p30'!$G$82&lt;&gt;0,'[2]p30'!$G$82,"")</f>
        <v>38565</v>
      </c>
      <c r="I138" s="26" t="s">
        <v>79</v>
      </c>
      <c r="J138" s="91">
        <f>IF('[2]p30'!$H$82&lt;&gt;0,'[2]p30'!$H$82,"")</f>
        <v>39308</v>
      </c>
      <c r="K138" s="26" t="s">
        <v>83</v>
      </c>
      <c r="L138" s="476" t="str">
        <f>IF('[2]p30'!$J$80&lt;&gt;0,'[2]p30'!$J$80,"")</f>
        <v>ANP</v>
      </c>
      <c r="M138" s="476"/>
      <c r="N138" s="113" t="s">
        <v>26</v>
      </c>
      <c r="O138" s="476" t="str">
        <f>IF('[2]p30'!$L$80&lt;&gt;0,'[2]p30'!$L$80,"")</f>
        <v>Concluído</v>
      </c>
      <c r="P138" s="477"/>
      <c r="Q138"/>
    </row>
    <row r="139" spans="1:17" s="1" customFormat="1" ht="13.5" customHeight="1">
      <c r="A139" s="25" t="s">
        <v>80</v>
      </c>
      <c r="B139" s="408" t="str">
        <f>IF('[2]p30'!$A$80&lt;&gt;0,'[2]p30'!$A$80,"")</f>
        <v>Geração de Cenários Tridimensionais de Reservatórios Petrolíferos Canalizados</v>
      </c>
      <c r="C139" s="382"/>
      <c r="D139" s="382"/>
      <c r="E139" s="382"/>
      <c r="F139" s="382"/>
      <c r="G139" s="382"/>
      <c r="H139" s="382"/>
      <c r="I139" s="383"/>
      <c r="J139" s="95" t="s">
        <v>27</v>
      </c>
      <c r="K139" s="408" t="str">
        <f>IF('[2]p30'!$A$82&lt;&gt;0,'[2]p30'!$A$82,"")</f>
        <v>Programa de Recursos Humanos da ANP-PRH25</v>
      </c>
      <c r="L139" s="382"/>
      <c r="M139" s="382"/>
      <c r="N139" s="382"/>
      <c r="O139" s="382"/>
      <c r="P139" s="383"/>
      <c r="Q139"/>
    </row>
    <row r="140" spans="1:16" ht="12.75">
      <c r="A140" s="471"/>
      <c r="B140" s="471"/>
      <c r="C140" s="471"/>
      <c r="D140" s="471"/>
      <c r="E140" s="471"/>
      <c r="F140" s="471"/>
      <c r="G140" s="471"/>
      <c r="H140" s="471"/>
      <c r="I140" s="471"/>
      <c r="J140" s="471"/>
      <c r="K140" s="471"/>
      <c r="L140" s="471"/>
      <c r="M140" s="471"/>
      <c r="N140" s="471"/>
      <c r="O140" s="471"/>
      <c r="P140" s="471"/>
    </row>
    <row r="141" spans="1:17" s="1" customFormat="1" ht="13.5" customHeight="1">
      <c r="A141" s="25" t="s">
        <v>77</v>
      </c>
      <c r="B141" s="450" t="str">
        <f>IF('[2]p30'!$A$85&lt;&gt;0,'[2]p30'!$A$85,"")</f>
        <v> Bruno Sérgio Vasconcelos de Araújo</v>
      </c>
      <c r="C141" s="450"/>
      <c r="D141" s="450"/>
      <c r="E141" s="450"/>
      <c r="F141" s="451"/>
      <c r="G141" s="26" t="s">
        <v>78</v>
      </c>
      <c r="H141" s="91">
        <f>IF('[2]p30'!$G$89&lt;&gt;0,'[2]p30'!$G$89,"")</f>
        <v>38930</v>
      </c>
      <c r="I141" s="26" t="s">
        <v>79</v>
      </c>
      <c r="J141" s="91">
        <f>IF('[2]p30'!$H$89&lt;&gt;0,'[2]p30'!$H$89,"")</f>
        <v>39659</v>
      </c>
      <c r="K141" s="26" t="s">
        <v>83</v>
      </c>
      <c r="L141" s="476" t="str">
        <f>IF('[2]p30'!$J$80&lt;&gt;0,'[2]p30'!$J$80,"")</f>
        <v>ANP</v>
      </c>
      <c r="M141" s="476"/>
      <c r="N141" s="113" t="s">
        <v>26</v>
      </c>
      <c r="O141" s="476" t="str">
        <f>IF('[2]p30'!$L$87&lt;&gt;0,'[2]p30'!$L$87,"")</f>
        <v>Em andamento</v>
      </c>
      <c r="P141" s="477"/>
      <c r="Q141"/>
    </row>
    <row r="142" spans="1:17" s="1" customFormat="1" ht="13.5" customHeight="1">
      <c r="A142" s="25" t="s">
        <v>80</v>
      </c>
      <c r="B142" s="408" t="str">
        <f>IF('[2]p30'!$A$87&lt;&gt;0,'[2]p30'!$A$87,"")</f>
        <v>Tópicos de Matemática Aplicada</v>
      </c>
      <c r="C142" s="382"/>
      <c r="D142" s="382"/>
      <c r="E142" s="382"/>
      <c r="F142" s="382"/>
      <c r="G142" s="382"/>
      <c r="H142" s="382"/>
      <c r="I142" s="383"/>
      <c r="J142" s="95" t="s">
        <v>27</v>
      </c>
      <c r="K142" s="408" t="str">
        <f>IF('[2]p30'!$A$89&lt;&gt;0,'[2]p30'!$A$89,"")</f>
        <v>PIBIC</v>
      </c>
      <c r="L142" s="382"/>
      <c r="M142" s="382"/>
      <c r="N142" s="382"/>
      <c r="O142" s="382"/>
      <c r="P142" s="383"/>
      <c r="Q142"/>
    </row>
    <row r="143" spans="1:16" ht="12.75">
      <c r="A143" s="471"/>
      <c r="B143" s="471"/>
      <c r="C143" s="471"/>
      <c r="D143" s="471"/>
      <c r="E143" s="471"/>
      <c r="F143" s="471"/>
      <c r="G143" s="471"/>
      <c r="H143" s="471"/>
      <c r="I143" s="471"/>
      <c r="J143" s="471"/>
      <c r="K143" s="471"/>
      <c r="L143" s="471"/>
      <c r="M143" s="471"/>
      <c r="N143" s="471"/>
      <c r="O143" s="471"/>
      <c r="P143" s="471"/>
    </row>
    <row r="144" spans="1:17" s="1" customFormat="1" ht="13.5" customHeight="1">
      <c r="A144" s="25" t="s">
        <v>77</v>
      </c>
      <c r="B144" s="450" t="str">
        <f>IF('[2]p30'!$A$92&lt;&gt;0,'[2]p30'!$A$92,"")</f>
        <v>Gizele Justino Diniz</v>
      </c>
      <c r="C144" s="450"/>
      <c r="D144" s="450"/>
      <c r="E144" s="450"/>
      <c r="F144" s="451"/>
      <c r="G144" s="26" t="s">
        <v>78</v>
      </c>
      <c r="H144" s="91">
        <f>IF('[2]p30'!$G$96&lt;&gt;0,'[2]p30'!$G$96,"")</f>
        <v>39114</v>
      </c>
      <c r="I144" s="26" t="s">
        <v>79</v>
      </c>
      <c r="J144" s="91">
        <f>IF('[2]p30'!$H$96&lt;&gt;0,'[2]p30'!$H$96,"")</f>
        <v>39844</v>
      </c>
      <c r="K144" s="26" t="s">
        <v>83</v>
      </c>
      <c r="L144" s="476" t="str">
        <f>IF('[2]p30'!$J$80&lt;&gt;0,'[2]p30'!$J$80,"")</f>
        <v>ANP</v>
      </c>
      <c r="M144" s="476"/>
      <c r="N144" s="113" t="s">
        <v>26</v>
      </c>
      <c r="O144" s="476" t="str">
        <f>IF('[2]p30'!$L$94&lt;&gt;0,'[2]p30'!$L$94,"")</f>
        <v>Em andamento</v>
      </c>
      <c r="P144" s="477"/>
      <c r="Q144"/>
    </row>
    <row r="145" spans="1:17" s="1" customFormat="1" ht="13.5" customHeight="1">
      <c r="A145" s="25" t="s">
        <v>80</v>
      </c>
      <c r="B145" s="408" t="str">
        <f>IF('[2]p30'!$A$94&lt;&gt;0,'[2]p30'!$A$94,"")</f>
        <v>Modelagem Numérica de Bacias Sedimentares</v>
      </c>
      <c r="C145" s="382"/>
      <c r="D145" s="382"/>
      <c r="E145" s="382"/>
      <c r="F145" s="382"/>
      <c r="G145" s="382"/>
      <c r="H145" s="382"/>
      <c r="I145" s="383"/>
      <c r="J145" s="95" t="s">
        <v>27</v>
      </c>
      <c r="K145" s="408" t="str">
        <f>IF('[2]p30'!$A$96&lt;&gt;0,'[2]p30'!$A$96,"")</f>
        <v>Programa de Recursos Humanos da ANP-PRH25</v>
      </c>
      <c r="L145" s="382"/>
      <c r="M145" s="382"/>
      <c r="N145" s="382"/>
      <c r="O145" s="382"/>
      <c r="P145" s="383"/>
      <c r="Q145"/>
    </row>
    <row r="146" spans="1:16" ht="12.75">
      <c r="A146" s="471"/>
      <c r="B146" s="471"/>
      <c r="C146" s="471"/>
      <c r="D146" s="471"/>
      <c r="E146" s="471"/>
      <c r="F146" s="471"/>
      <c r="G146" s="471"/>
      <c r="H146" s="471"/>
      <c r="I146" s="471"/>
      <c r="J146" s="471"/>
      <c r="K146" s="471"/>
      <c r="L146" s="471"/>
      <c r="M146" s="471"/>
      <c r="N146" s="471"/>
      <c r="O146" s="471"/>
      <c r="P146" s="471"/>
    </row>
    <row r="147" spans="1:17" s="1" customFormat="1" ht="13.5" customHeight="1">
      <c r="A147" s="25" t="s">
        <v>77</v>
      </c>
      <c r="B147" s="450" t="str">
        <f>IF('[2]p30'!$A$99&lt;&gt;0,'[2]p30'!$A$99,"")</f>
        <v>Rivaldo Bezerra de Aquino Filho</v>
      </c>
      <c r="C147" s="450"/>
      <c r="D147" s="450"/>
      <c r="E147" s="450"/>
      <c r="F147" s="451"/>
      <c r="G147" s="26" t="s">
        <v>78</v>
      </c>
      <c r="H147" s="91">
        <f>IF('[2]p30'!$G$103&lt;&gt;0,'[2]p30'!$G$103,"")</f>
        <v>39234</v>
      </c>
      <c r="I147" s="26" t="s">
        <v>79</v>
      </c>
      <c r="J147" s="91">
        <f>IF('[2]p30'!$H$103&lt;&gt;0,'[2]p30'!$H$103,"")</f>
        <v>39233</v>
      </c>
      <c r="K147" s="26" t="s">
        <v>83</v>
      </c>
      <c r="L147" s="476" t="str">
        <f>IF('[2]p30'!$J$80&lt;&gt;0,'[2]p30'!$J$80,"")</f>
        <v>ANP</v>
      </c>
      <c r="M147" s="476"/>
      <c r="N147" s="113" t="s">
        <v>26</v>
      </c>
      <c r="O147" s="476" t="str">
        <f>IF('[2]p30'!$L$101&lt;&gt;0,'[2]p30'!$L$101,"")</f>
        <v>Em andamento</v>
      </c>
      <c r="P147" s="477"/>
      <c r="Q147"/>
    </row>
    <row r="148" spans="1:17" s="1" customFormat="1" ht="13.5" customHeight="1">
      <c r="A148" s="25" t="s">
        <v>80</v>
      </c>
      <c r="B148" s="408" t="str">
        <f>IF('[2]p30'!$A$101&lt;&gt;0,'[2]p30'!$A$101,"")</f>
        <v>O Uso do Computador no ensino de Matemática</v>
      </c>
      <c r="C148" s="382"/>
      <c r="D148" s="382"/>
      <c r="E148" s="382"/>
      <c r="F148" s="382"/>
      <c r="G148" s="382"/>
      <c r="H148" s="382"/>
      <c r="I148" s="383"/>
      <c r="J148" s="95" t="s">
        <v>27</v>
      </c>
      <c r="K148" s="408" t="str">
        <f>IF('[2]p30'!$A$103&lt;&gt;0,'[2]p30'!$A$103,"")</f>
        <v>PROLICEN</v>
      </c>
      <c r="L148" s="382"/>
      <c r="M148" s="382"/>
      <c r="N148" s="382"/>
      <c r="O148" s="382"/>
      <c r="P148" s="383"/>
      <c r="Q148"/>
    </row>
    <row r="149" spans="1:16" ht="12.75">
      <c r="A149" s="472"/>
      <c r="B149" s="472"/>
      <c r="C149" s="472"/>
      <c r="D149" s="472"/>
      <c r="E149" s="472"/>
      <c r="F149" s="472"/>
      <c r="G149" s="472"/>
      <c r="H149" s="472"/>
      <c r="I149" s="472"/>
      <c r="J149" s="472"/>
      <c r="K149" s="472"/>
      <c r="L149" s="472"/>
      <c r="M149" s="472"/>
      <c r="N149" s="472"/>
      <c r="O149" s="472"/>
      <c r="P149" s="472"/>
    </row>
    <row r="150" spans="1:19" s="9" customFormat="1" ht="12.75">
      <c r="A150" s="380" t="str">
        <f>T('[2]p32'!$C$13:$G$13)</f>
        <v>Sérgio Mota Alves</v>
      </c>
      <c r="B150" s="381"/>
      <c r="C150" s="381"/>
      <c r="D150" s="381"/>
      <c r="E150" s="385"/>
      <c r="F150" s="467"/>
      <c r="G150" s="468"/>
      <c r="H150" s="468"/>
      <c r="I150" s="468"/>
      <c r="J150" s="468"/>
      <c r="K150" s="468"/>
      <c r="L150" s="468"/>
      <c r="M150" s="468"/>
      <c r="N150" s="468"/>
      <c r="O150" s="468"/>
      <c r="P150" s="468"/>
      <c r="Q150"/>
      <c r="R150" s="23"/>
      <c r="S150" s="23"/>
    </row>
    <row r="151" spans="1:17" s="1" customFormat="1" ht="13.5" customHeight="1">
      <c r="A151" s="25" t="s">
        <v>77</v>
      </c>
      <c r="B151" s="450" t="str">
        <f>IF('[2]p32'!$A$78&lt;&gt;0,'[2]p32'!$A$78,"")</f>
        <v>Júlio Cezar da Silva</v>
      </c>
      <c r="C151" s="450"/>
      <c r="D151" s="450"/>
      <c r="E151" s="450"/>
      <c r="F151" s="451"/>
      <c r="G151" s="26" t="s">
        <v>78</v>
      </c>
      <c r="H151" s="91">
        <f>IF('[2]p32'!$G$82&lt;&gt;0,'[2]p32'!$G$82,"")</f>
        <v>39295</v>
      </c>
      <c r="I151" s="26" t="s">
        <v>79</v>
      </c>
      <c r="J151" s="91">
        <f>IF('[2]p32'!$H$82&lt;&gt;0,'[2]p32'!$H$82,"")</f>
        <v>39660</v>
      </c>
      <c r="K151" s="26" t="s">
        <v>83</v>
      </c>
      <c r="L151" s="476" t="str">
        <f>IF('[2]p32'!$J$80&lt;&gt;0,'[2]p32'!$J$80,"")</f>
        <v>CNPq</v>
      </c>
      <c r="M151" s="476"/>
      <c r="N151" s="113" t="s">
        <v>26</v>
      </c>
      <c r="O151" s="476" t="str">
        <f>IF('[2]p32'!$L$80&lt;&gt;0,'[2]p32'!$L$80,"")</f>
        <v>Em andamento</v>
      </c>
      <c r="P151" s="477"/>
      <c r="Q151"/>
    </row>
    <row r="152" spans="1:17" s="1" customFormat="1" ht="13.5" customHeight="1">
      <c r="A152" s="25" t="s">
        <v>80</v>
      </c>
      <c r="B152" s="408" t="str">
        <f>IF('[2]p32'!$A$80&lt;&gt;0,'[2]p32'!$A$80,"")</f>
        <v>Introdução a álgebra</v>
      </c>
      <c r="C152" s="382"/>
      <c r="D152" s="382"/>
      <c r="E152" s="382"/>
      <c r="F152" s="382"/>
      <c r="G152" s="382"/>
      <c r="H152" s="382"/>
      <c r="I152" s="383"/>
      <c r="J152" s="95" t="s">
        <v>27</v>
      </c>
      <c r="K152" s="408" t="str">
        <f>IF('[2]p32'!$A$82&lt;&gt;0,'[2]p32'!$A$82,"")</f>
        <v>PIBIC</v>
      </c>
      <c r="L152" s="382"/>
      <c r="M152" s="382"/>
      <c r="N152" s="382"/>
      <c r="O152" s="382"/>
      <c r="P152" s="383"/>
      <c r="Q152"/>
    </row>
    <row r="153" spans="1:16" ht="12.75">
      <c r="A153" s="471"/>
      <c r="B153" s="471"/>
      <c r="C153" s="471"/>
      <c r="D153" s="471"/>
      <c r="E153" s="471"/>
      <c r="F153" s="471"/>
      <c r="G153" s="471"/>
      <c r="H153" s="471"/>
      <c r="I153" s="471"/>
      <c r="J153" s="471"/>
      <c r="K153" s="471"/>
      <c r="L153" s="471"/>
      <c r="M153" s="471"/>
      <c r="N153" s="471"/>
      <c r="O153" s="471"/>
      <c r="P153" s="471"/>
    </row>
    <row r="154" spans="1:19" s="9" customFormat="1" ht="12.75">
      <c r="A154" s="380" t="str">
        <f>T('[2]p33'!$C$13:$G$13)</f>
        <v>Vandik Estevam Barbosa</v>
      </c>
      <c r="B154" s="381"/>
      <c r="C154" s="381"/>
      <c r="D154" s="381"/>
      <c r="E154" s="385"/>
      <c r="F154" s="467"/>
      <c r="G154" s="468"/>
      <c r="H154" s="468"/>
      <c r="I154" s="468"/>
      <c r="J154" s="468"/>
      <c r="K154" s="468"/>
      <c r="L154" s="468"/>
      <c r="M154" s="468"/>
      <c r="N154" s="468"/>
      <c r="O154" s="468"/>
      <c r="P154" s="468"/>
      <c r="Q154"/>
      <c r="R154" s="23"/>
      <c r="S154" s="23"/>
    </row>
    <row r="155" spans="1:17" s="1" customFormat="1" ht="13.5" customHeight="1">
      <c r="A155" s="25" t="s">
        <v>77</v>
      </c>
      <c r="B155" s="450" t="str">
        <f>IF('[2]p33'!$A$78&lt;&gt;0,'[2]p33'!$A$78,"")</f>
        <v>Raphael Tavares de Alencar</v>
      </c>
      <c r="C155" s="450"/>
      <c r="D155" s="450"/>
      <c r="E155" s="450"/>
      <c r="F155" s="451"/>
      <c r="G155" s="26" t="s">
        <v>78</v>
      </c>
      <c r="H155" s="91" t="str">
        <f>IF('[2]p33'!$G$82&lt;&gt;0,'[2]p33'!$G$82,"")</f>
        <v>28/05/07</v>
      </c>
      <c r="I155" s="26" t="s">
        <v>79</v>
      </c>
      <c r="J155" s="91">
        <f>IF('[2]p33'!$H$82&lt;&gt;0,'[2]p33'!$H$82,"")</f>
        <v>39357</v>
      </c>
      <c r="K155" s="26" t="s">
        <v>83</v>
      </c>
      <c r="L155" s="476">
        <f>IF('[2]p33'!$J$80&lt;&gt;0,'[2]p33'!$J$80,"")</f>
      </c>
      <c r="M155" s="476"/>
      <c r="N155" s="113" t="s">
        <v>26</v>
      </c>
      <c r="O155" s="476">
        <f>IF('[2]p33'!$L$80&lt;&gt;0,'[2]p33'!$L$80,"")</f>
      </c>
      <c r="P155" s="477"/>
      <c r="Q155"/>
    </row>
    <row r="156" spans="1:17" s="1" customFormat="1" ht="13.5" customHeight="1">
      <c r="A156" s="25" t="s">
        <v>80</v>
      </c>
      <c r="B156" s="408" t="str">
        <f>IF('[2]p33'!$A$80&lt;&gt;0,'[2]p33'!$A$80,"")</f>
        <v>Monitoria da UAME</v>
      </c>
      <c r="C156" s="382"/>
      <c r="D156" s="382"/>
      <c r="E156" s="382"/>
      <c r="F156" s="382"/>
      <c r="G156" s="382"/>
      <c r="H156" s="382"/>
      <c r="I156" s="383"/>
      <c r="J156" s="95" t="s">
        <v>27</v>
      </c>
      <c r="K156" s="408" t="str">
        <f>IF('[2]p33'!$A$82&lt;&gt;0,'[2]p33'!$A$82,"")</f>
        <v>Monitoria</v>
      </c>
      <c r="L156" s="382"/>
      <c r="M156" s="382"/>
      <c r="N156" s="382"/>
      <c r="O156" s="382"/>
      <c r="P156" s="383"/>
      <c r="Q156"/>
    </row>
    <row r="157" spans="1:16" ht="12.75">
      <c r="A157" s="472"/>
      <c r="B157" s="472"/>
      <c r="C157" s="472"/>
      <c r="D157" s="472"/>
      <c r="E157" s="472"/>
      <c r="F157" s="472"/>
      <c r="G157" s="472"/>
      <c r="H157" s="472"/>
      <c r="I157" s="472"/>
      <c r="J157" s="472"/>
      <c r="K157" s="472"/>
      <c r="L157" s="472"/>
      <c r="M157" s="472"/>
      <c r="N157" s="472"/>
      <c r="O157" s="472"/>
      <c r="P157" s="472"/>
    </row>
    <row r="158" spans="1:19" s="9" customFormat="1" ht="12.75">
      <c r="A158" s="380" t="str">
        <f>T('[2]p34'!$C$13:$G$13)</f>
        <v>Vanio Fragoso de Melo</v>
      </c>
      <c r="B158" s="381"/>
      <c r="C158" s="381"/>
      <c r="D158" s="381"/>
      <c r="E158" s="385"/>
      <c r="F158" s="467"/>
      <c r="G158" s="468"/>
      <c r="H158" s="468"/>
      <c r="I158" s="468"/>
      <c r="J158" s="468"/>
      <c r="K158" s="468"/>
      <c r="L158" s="468"/>
      <c r="M158" s="468"/>
      <c r="N158" s="468"/>
      <c r="O158" s="468"/>
      <c r="P158" s="468"/>
      <c r="Q158"/>
      <c r="R158" s="23"/>
      <c r="S158" s="23"/>
    </row>
    <row r="159" spans="1:17" s="1" customFormat="1" ht="13.5" customHeight="1">
      <c r="A159" s="25" t="s">
        <v>77</v>
      </c>
      <c r="B159" s="450" t="str">
        <f>IF('[2]p34'!$A$78&lt;&gt;0,'[2]p34'!$A$78,"")</f>
        <v>Bruno Fontes de Sousa</v>
      </c>
      <c r="C159" s="450"/>
      <c r="D159" s="450"/>
      <c r="E159" s="450"/>
      <c r="F159" s="451"/>
      <c r="G159" s="26" t="s">
        <v>78</v>
      </c>
      <c r="H159" s="91">
        <f>IF('[2]p34'!$G$82&lt;&gt;0,'[2]p34'!$G$82,"")</f>
        <v>38930</v>
      </c>
      <c r="I159" s="26" t="s">
        <v>79</v>
      </c>
      <c r="J159" s="91">
        <f>IF('[2]p34'!$H$82&lt;&gt;0,'[2]p34'!$H$82,"")</f>
        <v>39660</v>
      </c>
      <c r="K159" s="26" t="s">
        <v>83</v>
      </c>
      <c r="L159" s="476" t="str">
        <f>IF('[2]p34'!$J$80&lt;&gt;0,'[2]p34'!$J$80,"")</f>
        <v>CNPq</v>
      </c>
      <c r="M159" s="476"/>
      <c r="N159" s="113" t="s">
        <v>26</v>
      </c>
      <c r="O159" s="476" t="str">
        <f>IF('[2]p34'!$L$80&lt;&gt;0,'[2]p34'!$L$80,"")</f>
        <v>Em andamento</v>
      </c>
      <c r="P159" s="477"/>
      <c r="Q159"/>
    </row>
    <row r="160" spans="1:17" s="1" customFormat="1" ht="13.5" customHeight="1">
      <c r="A160" s="25" t="s">
        <v>80</v>
      </c>
      <c r="B160" s="408" t="str">
        <f>IF('[2]p34'!$A$80&lt;&gt;0,'[2]p34'!$A$80,"")</f>
        <v>Um Estudo Introdutório de Geometria Diferencial</v>
      </c>
      <c r="C160" s="382"/>
      <c r="D160" s="382"/>
      <c r="E160" s="382"/>
      <c r="F160" s="382"/>
      <c r="G160" s="382"/>
      <c r="H160" s="382"/>
      <c r="I160" s="383"/>
      <c r="J160" s="95" t="s">
        <v>27</v>
      </c>
      <c r="K160" s="408" t="str">
        <f>IF('[2]p34'!$A$82&lt;&gt;0,'[2]p34'!$A$82,"")</f>
        <v>PIBIC</v>
      </c>
      <c r="L160" s="382"/>
      <c r="M160" s="382"/>
      <c r="N160" s="382"/>
      <c r="O160" s="382"/>
      <c r="P160" s="383"/>
      <c r="Q160"/>
    </row>
    <row r="161" spans="1:16" ht="12.75">
      <c r="A161" s="471"/>
      <c r="B161" s="471"/>
      <c r="C161" s="471"/>
      <c r="D161" s="471"/>
      <c r="E161" s="471"/>
      <c r="F161" s="471"/>
      <c r="G161" s="471"/>
      <c r="H161" s="471"/>
      <c r="I161" s="471"/>
      <c r="J161" s="471"/>
      <c r="K161" s="471"/>
      <c r="L161" s="471"/>
      <c r="M161" s="471"/>
      <c r="N161" s="471"/>
      <c r="O161" s="471"/>
      <c r="P161" s="471"/>
    </row>
    <row r="162" spans="1:17" s="1" customFormat="1" ht="13.5" customHeight="1">
      <c r="A162" s="25" t="s">
        <v>77</v>
      </c>
      <c r="B162" s="450" t="str">
        <f>IF('[2]p34'!$A$85&lt;&gt;0,'[2]p34'!$A$85,"")</f>
        <v>Leonardo Freire B. e Silva</v>
      </c>
      <c r="C162" s="450"/>
      <c r="D162" s="450"/>
      <c r="E162" s="450"/>
      <c r="F162" s="451"/>
      <c r="G162" s="26" t="s">
        <v>78</v>
      </c>
      <c r="H162" s="91">
        <f>IF('[2]p34'!$G$89&lt;&gt;0,'[2]p34'!$G$89,"")</f>
        <v>39247</v>
      </c>
      <c r="I162" s="26" t="s">
        <v>79</v>
      </c>
      <c r="J162" s="91">
        <f>IF('[2]p34'!$H$89&lt;&gt;0,'[2]p34'!$H$89,"")</f>
        <v>39357</v>
      </c>
      <c r="K162" s="26" t="s">
        <v>83</v>
      </c>
      <c r="L162" s="476" t="str">
        <f>IF('[2]p34'!$J$80&lt;&gt;0,'[2]p34'!$J$80,"")</f>
        <v>CNPq</v>
      </c>
      <c r="M162" s="476"/>
      <c r="N162" s="113" t="s">
        <v>26</v>
      </c>
      <c r="O162" s="476">
        <f>IF('[2]p34'!$L$87&lt;&gt;0,'[2]p34'!$L$87,"")</f>
      </c>
      <c r="P162" s="477"/>
      <c r="Q162"/>
    </row>
    <row r="163" spans="1:17" s="1" customFormat="1" ht="13.5" customHeight="1">
      <c r="A163" s="25" t="s">
        <v>80</v>
      </c>
      <c r="B163" s="408" t="str">
        <f>IF('[2]p34'!$A$87&lt;&gt;0,'[2]p34'!$A$87,"")</f>
        <v>Projeto de Monitoria da UAME</v>
      </c>
      <c r="C163" s="382"/>
      <c r="D163" s="382"/>
      <c r="E163" s="382"/>
      <c r="F163" s="382"/>
      <c r="G163" s="382"/>
      <c r="H163" s="382"/>
      <c r="I163" s="383"/>
      <c r="J163" s="95" t="s">
        <v>27</v>
      </c>
      <c r="K163" s="408" t="str">
        <f>IF('[2]p34'!$A$89&lt;&gt;0,'[2]p34'!$A$89,"")</f>
        <v>Monitoria</v>
      </c>
      <c r="L163" s="382"/>
      <c r="M163" s="382"/>
      <c r="N163" s="382"/>
      <c r="O163" s="382"/>
      <c r="P163" s="383"/>
      <c r="Q163"/>
    </row>
    <row r="164" spans="1:16" ht="12.75">
      <c r="A164" s="471"/>
      <c r="B164" s="471"/>
      <c r="C164" s="471"/>
      <c r="D164" s="471"/>
      <c r="E164" s="471"/>
      <c r="F164" s="471"/>
      <c r="G164" s="471"/>
      <c r="H164" s="471"/>
      <c r="I164" s="471"/>
      <c r="J164" s="471"/>
      <c r="K164" s="471"/>
      <c r="L164" s="471"/>
      <c r="M164" s="471"/>
      <c r="N164" s="471"/>
      <c r="O164" s="471"/>
      <c r="P164" s="471"/>
    </row>
    <row r="165" spans="1:19" s="9" customFormat="1" ht="12.75">
      <c r="A165" s="380" t="str">
        <f>T('[2]p36'!$C$13:$G$13)</f>
        <v>Cícero Januário Guimarães </v>
      </c>
      <c r="B165" s="381"/>
      <c r="C165" s="381"/>
      <c r="D165" s="381"/>
      <c r="E165" s="385"/>
      <c r="F165" s="467"/>
      <c r="G165" s="468"/>
      <c r="H165" s="468"/>
      <c r="I165" s="468"/>
      <c r="J165" s="468"/>
      <c r="K165" s="468"/>
      <c r="L165" s="468"/>
      <c r="M165" s="468"/>
      <c r="N165" s="468"/>
      <c r="O165" s="468"/>
      <c r="P165" s="468"/>
      <c r="Q165"/>
      <c r="R165" s="23"/>
      <c r="S165" s="23"/>
    </row>
    <row r="166" spans="1:17" s="1" customFormat="1" ht="13.5" customHeight="1">
      <c r="A166" s="25" t="s">
        <v>77</v>
      </c>
      <c r="B166" s="450" t="str">
        <f>IF('[2]p36'!$A$78&lt;&gt;0,'[2]p36'!$A$78,"")</f>
        <v>Fernando Araújo da Silva</v>
      </c>
      <c r="C166" s="450"/>
      <c r="D166" s="450"/>
      <c r="E166" s="450"/>
      <c r="F166" s="451"/>
      <c r="G166" s="26" t="s">
        <v>78</v>
      </c>
      <c r="H166" s="91">
        <f>IF('[2]p36'!$G$82&lt;&gt;0,'[2]p36'!$G$82,"")</f>
        <v>39238</v>
      </c>
      <c r="I166" s="26" t="s">
        <v>79</v>
      </c>
      <c r="J166" s="91">
        <f>IF('[2]p36'!$H$82&lt;&gt;0,'[2]p36'!$H$82,"")</f>
        <v>39345</v>
      </c>
      <c r="K166" s="26" t="s">
        <v>83</v>
      </c>
      <c r="L166" s="476" t="str">
        <f>IF('[2]p36'!$J$80&lt;&gt;0,'[2]p36'!$J$80,"")</f>
        <v>UFCG</v>
      </c>
      <c r="M166" s="476"/>
      <c r="N166" s="113" t="s">
        <v>26</v>
      </c>
      <c r="O166" s="476" t="str">
        <f>IF('[2]p36'!$L$80&lt;&gt;0,'[2]p36'!$L$80,"")</f>
        <v>Concluído</v>
      </c>
      <c r="P166" s="477"/>
      <c r="Q166"/>
    </row>
    <row r="167" spans="1:17" s="1" customFormat="1" ht="13.5" customHeight="1">
      <c r="A167" s="25" t="s">
        <v>80</v>
      </c>
      <c r="B167" s="408" t="str">
        <f>IF('[2]p36'!$A$80&lt;&gt;0,'[2]p36'!$A$80,"")</f>
        <v>Monitoria/Álgebra Linear</v>
      </c>
      <c r="C167" s="382"/>
      <c r="D167" s="382"/>
      <c r="E167" s="382"/>
      <c r="F167" s="382"/>
      <c r="G167" s="382"/>
      <c r="H167" s="382"/>
      <c r="I167" s="383"/>
      <c r="J167" s="95" t="s">
        <v>27</v>
      </c>
      <c r="K167" s="408" t="str">
        <f>IF('[2]p36'!$A$82&lt;&gt;0,'[2]p36'!$A$82,"")</f>
        <v>Monitoria</v>
      </c>
      <c r="L167" s="382"/>
      <c r="M167" s="382"/>
      <c r="N167" s="382"/>
      <c r="O167" s="382"/>
      <c r="P167" s="383"/>
      <c r="Q167"/>
    </row>
    <row r="168" spans="1:16" ht="12.75">
      <c r="A168" s="471"/>
      <c r="B168" s="471"/>
      <c r="C168" s="471"/>
      <c r="D168" s="471"/>
      <c r="E168" s="471"/>
      <c r="F168" s="471"/>
      <c r="G168" s="471"/>
      <c r="H168" s="471"/>
      <c r="I168" s="471"/>
      <c r="J168" s="471"/>
      <c r="K168" s="471"/>
      <c r="L168" s="471"/>
      <c r="M168" s="471"/>
      <c r="N168" s="471"/>
      <c r="O168" s="471"/>
      <c r="P168" s="471"/>
    </row>
    <row r="169" spans="1:19" s="9" customFormat="1" ht="12.75">
      <c r="A169" s="380" t="str">
        <f>T('[2]p39'!$C$13:$G$13)</f>
        <v>José Iraponil Costa Lima</v>
      </c>
      <c r="B169" s="381"/>
      <c r="C169" s="381"/>
      <c r="D169" s="381"/>
      <c r="E169" s="385"/>
      <c r="F169" s="467"/>
      <c r="G169" s="468"/>
      <c r="H169" s="468"/>
      <c r="I169" s="468"/>
      <c r="J169" s="468"/>
      <c r="K169" s="468"/>
      <c r="L169" s="468"/>
      <c r="M169" s="468"/>
      <c r="N169" s="468"/>
      <c r="O169" s="468"/>
      <c r="P169" s="468"/>
      <c r="Q169"/>
      <c r="R169" s="23"/>
      <c r="S169" s="23"/>
    </row>
    <row r="170" spans="1:17" s="1" customFormat="1" ht="13.5" customHeight="1">
      <c r="A170" s="25" t="s">
        <v>77</v>
      </c>
      <c r="B170" s="450" t="str">
        <f>IF('[2]p39'!$A$78&lt;&gt;0,'[2]p39'!$A$78,"")</f>
        <v>Edissa Regatas Moreira</v>
      </c>
      <c r="C170" s="450"/>
      <c r="D170" s="450"/>
      <c r="E170" s="450"/>
      <c r="F170" s="451"/>
      <c r="G170" s="26" t="s">
        <v>78</v>
      </c>
      <c r="H170" s="91">
        <f>IF('[2]p39'!$G$82&lt;&gt;0,'[2]p39'!$G$82,"")</f>
        <v>39230</v>
      </c>
      <c r="I170" s="26" t="s">
        <v>79</v>
      </c>
      <c r="J170" s="91">
        <f>IF('[2]p39'!$H$82&lt;&gt;0,'[2]p39'!$H$82,"")</f>
        <v>39353</v>
      </c>
      <c r="K170" s="26" t="s">
        <v>83</v>
      </c>
      <c r="L170" s="476">
        <f>IF('[2]p39'!$J$80&lt;&gt;0,'[2]p39'!$J$80,"")</f>
      </c>
      <c r="M170" s="476"/>
      <c r="N170" s="113" t="s">
        <v>26</v>
      </c>
      <c r="O170" s="476" t="str">
        <f>IF('[2]p39'!$L$80&lt;&gt;0,'[2]p39'!$L$80,"")</f>
        <v>Concluído</v>
      </c>
      <c r="P170" s="477"/>
      <c r="Q170"/>
    </row>
    <row r="171" spans="1:17" s="1" customFormat="1" ht="13.5" customHeight="1">
      <c r="A171" s="25" t="s">
        <v>80</v>
      </c>
      <c r="B171" s="408" t="str">
        <f>IF('[2]p39'!$A$80&lt;&gt;0,'[2]p39'!$A$80,"")</f>
        <v>Monitoria de Introdução à Estatística Econômica</v>
      </c>
      <c r="C171" s="382"/>
      <c r="D171" s="382"/>
      <c r="E171" s="382"/>
      <c r="F171" s="382"/>
      <c r="G171" s="382"/>
      <c r="H171" s="382"/>
      <c r="I171" s="383"/>
      <c r="J171" s="95" t="s">
        <v>27</v>
      </c>
      <c r="K171" s="408" t="str">
        <f>IF('[2]p39'!$A$82&lt;&gt;0,'[2]p39'!$A$82,"")</f>
        <v>Monitoria</v>
      </c>
      <c r="L171" s="382"/>
      <c r="M171" s="382"/>
      <c r="N171" s="382"/>
      <c r="O171" s="382"/>
      <c r="P171" s="383"/>
      <c r="Q171"/>
    </row>
    <row r="172" spans="1:17" s="1" customFormat="1" ht="13.5" customHeight="1">
      <c r="A172" s="25" t="s">
        <v>77</v>
      </c>
      <c r="B172" s="450" t="str">
        <f>IF('[2]p39'!$A$85&lt;&gt;0,'[2]p39'!$A$85,"")</f>
        <v>Júlio César Medeiros Diniz</v>
      </c>
      <c r="C172" s="450"/>
      <c r="D172" s="450"/>
      <c r="E172" s="450"/>
      <c r="F172" s="451"/>
      <c r="G172" s="26" t="s">
        <v>78</v>
      </c>
      <c r="H172" s="91">
        <f>IF('[2]p39'!$G$89&lt;&gt;0,'[2]p39'!$G$89,"")</f>
        <v>39230</v>
      </c>
      <c r="I172" s="26" t="s">
        <v>79</v>
      </c>
      <c r="J172" s="91">
        <f>IF('[2]p39'!$H$89&lt;&gt;0,'[2]p39'!$H$89,"")</f>
        <v>39353</v>
      </c>
      <c r="K172" s="26" t="s">
        <v>83</v>
      </c>
      <c r="L172" s="476">
        <f>IF('[2]p39'!$J$80&lt;&gt;0,'[2]p39'!$J$80,"")</f>
      </c>
      <c r="M172" s="476"/>
      <c r="N172" s="113" t="s">
        <v>26</v>
      </c>
      <c r="O172" s="476" t="str">
        <f>IF('[2]p39'!$L$87&lt;&gt;0,'[2]p39'!$L$87,"")</f>
        <v>Concluído</v>
      </c>
      <c r="P172" s="477"/>
      <c r="Q172"/>
    </row>
    <row r="173" spans="1:17" s="1" customFormat="1" ht="13.5" customHeight="1">
      <c r="A173" s="25" t="s">
        <v>80</v>
      </c>
      <c r="B173" s="408" t="str">
        <f>IF('[2]p39'!$A$87&lt;&gt;0,'[2]p39'!$A$87,"")</f>
        <v>Monitoria de Probabilidade e Estatística</v>
      </c>
      <c r="C173" s="382"/>
      <c r="D173" s="382"/>
      <c r="E173" s="382"/>
      <c r="F173" s="382"/>
      <c r="G173" s="382"/>
      <c r="H173" s="382"/>
      <c r="I173" s="383"/>
      <c r="J173" s="95" t="s">
        <v>27</v>
      </c>
      <c r="K173" s="408" t="str">
        <f>IF('[2]p39'!$A$89&lt;&gt;0,'[2]p39'!$A$89,"")</f>
        <v>Monitoria</v>
      </c>
      <c r="L173" s="382"/>
      <c r="M173" s="382"/>
      <c r="N173" s="382"/>
      <c r="O173" s="382"/>
      <c r="P173" s="383"/>
      <c r="Q173"/>
    </row>
    <row r="174" spans="1:16" ht="12.75">
      <c r="A174" s="471"/>
      <c r="B174" s="471"/>
      <c r="C174" s="471"/>
      <c r="D174" s="471"/>
      <c r="E174" s="471"/>
      <c r="F174" s="471"/>
      <c r="G174" s="471"/>
      <c r="H174" s="471"/>
      <c r="I174" s="471"/>
      <c r="J174" s="471"/>
      <c r="K174" s="471"/>
      <c r="L174" s="471"/>
      <c r="M174" s="471"/>
      <c r="N174" s="471"/>
      <c r="O174" s="471"/>
      <c r="P174" s="471"/>
    </row>
    <row r="175" spans="1:19" s="9" customFormat="1" ht="12.75">
      <c r="A175" s="380" t="str">
        <f>T('[2]p40'!$C$13:$G$13)</f>
        <v>José Vieira Alves</v>
      </c>
      <c r="B175" s="381"/>
      <c r="C175" s="381"/>
      <c r="D175" s="381"/>
      <c r="E175" s="385"/>
      <c r="F175" s="467"/>
      <c r="G175" s="468"/>
      <c r="H175" s="468"/>
      <c r="I175" s="468"/>
      <c r="J175" s="468"/>
      <c r="K175" s="468"/>
      <c r="L175" s="468"/>
      <c r="M175" s="468"/>
      <c r="N175" s="468"/>
      <c r="O175" s="468"/>
      <c r="P175" s="468"/>
      <c r="Q175"/>
      <c r="R175" s="23"/>
      <c r="S175" s="23"/>
    </row>
    <row r="176" spans="1:17" s="1" customFormat="1" ht="13.5" customHeight="1">
      <c r="A176" s="25" t="s">
        <v>77</v>
      </c>
      <c r="B176" s="450" t="str">
        <f>IF('[2]p40'!$A$78&lt;&gt;0,'[2]p40'!$A$78,"")</f>
        <v>Sebastião Rogério da Silva</v>
      </c>
      <c r="C176" s="450"/>
      <c r="D176" s="450"/>
      <c r="E176" s="450"/>
      <c r="F176" s="451"/>
      <c r="G176" s="26" t="s">
        <v>78</v>
      </c>
      <c r="H176" s="91">
        <f>IF('[2]p40'!$G$82&lt;&gt;0,'[2]p40'!$G$82,"")</f>
        <v>39234</v>
      </c>
      <c r="I176" s="26" t="s">
        <v>79</v>
      </c>
      <c r="J176" s="91">
        <f>IF('[2]p40'!$H$82&lt;&gt;0,'[2]p40'!$H$82,"")</f>
        <v>39599</v>
      </c>
      <c r="K176" s="26" t="s">
        <v>83</v>
      </c>
      <c r="L176" s="476" t="str">
        <f>IF('[2]p40'!$J$80&lt;&gt;0,'[2]p40'!$J$80,"")</f>
        <v>CNPq</v>
      </c>
      <c r="M176" s="476"/>
      <c r="N176" s="113" t="s">
        <v>26</v>
      </c>
      <c r="O176" s="476" t="str">
        <f>IF('[2]p40'!$L$80&lt;&gt;0,'[2]p40'!$L$80,"")</f>
        <v>Em andamento</v>
      </c>
      <c r="P176" s="477"/>
      <c r="Q176"/>
    </row>
    <row r="177" spans="1:17" s="1" customFormat="1" ht="13.5" customHeight="1">
      <c r="A177" s="25" t="s">
        <v>80</v>
      </c>
      <c r="B177" s="408" t="str">
        <f>IF('[2]p40'!$A$80&lt;&gt;0,'[2]p40'!$A$80,"")</f>
        <v>Estágio dos alunos bolsistas  revelados pela  OBMEP / 2006</v>
      </c>
      <c r="C177" s="382"/>
      <c r="D177" s="382"/>
      <c r="E177" s="382"/>
      <c r="F177" s="382"/>
      <c r="G177" s="382"/>
      <c r="H177" s="382"/>
      <c r="I177" s="383"/>
      <c r="J177" s="95" t="s">
        <v>27</v>
      </c>
      <c r="K177" s="408">
        <f>IF('[2]p40'!$A$82&lt;&gt;0,'[2]p40'!$A$82,"")</f>
      </c>
      <c r="L177" s="382"/>
      <c r="M177" s="382"/>
      <c r="N177" s="382"/>
      <c r="O177" s="382"/>
      <c r="P177" s="383"/>
      <c r="Q177"/>
    </row>
    <row r="178" spans="1:16" ht="12.75">
      <c r="A178" s="471"/>
      <c r="B178" s="471"/>
      <c r="C178" s="471"/>
      <c r="D178" s="471"/>
      <c r="E178" s="471"/>
      <c r="F178" s="471"/>
      <c r="G178" s="471"/>
      <c r="H178" s="471"/>
      <c r="I178" s="471"/>
      <c r="J178" s="471"/>
      <c r="K178" s="471"/>
      <c r="L178" s="471"/>
      <c r="M178" s="471"/>
      <c r="N178" s="471"/>
      <c r="O178" s="471"/>
      <c r="P178" s="471"/>
    </row>
    <row r="179" spans="1:17" s="1" customFormat="1" ht="13.5" customHeight="1">
      <c r="A179" s="25" t="s">
        <v>77</v>
      </c>
      <c r="B179" s="450" t="str">
        <f>IF('[2]p40'!$A$85&lt;&gt;0,'[2]p40'!$A$85,"")</f>
        <v>Renato de Melo Filho</v>
      </c>
      <c r="C179" s="450"/>
      <c r="D179" s="450"/>
      <c r="E179" s="450"/>
      <c r="F179" s="451"/>
      <c r="G179" s="26" t="s">
        <v>78</v>
      </c>
      <c r="H179" s="91">
        <f>IF('[2]p40'!$G$89&lt;&gt;0,'[2]p40'!$G$89,"")</f>
        <v>39234</v>
      </c>
      <c r="I179" s="26" t="s">
        <v>79</v>
      </c>
      <c r="J179" s="91">
        <f>IF('[2]p40'!$H$89&lt;&gt;0,'[2]p40'!$H$89,"")</f>
        <v>39599</v>
      </c>
      <c r="K179" s="26" t="s">
        <v>83</v>
      </c>
      <c r="L179" s="476" t="str">
        <f>IF('[2]p40'!$J$80&lt;&gt;0,'[2]p40'!$J$80,"")</f>
        <v>CNPq</v>
      </c>
      <c r="M179" s="476"/>
      <c r="N179" s="113" t="s">
        <v>26</v>
      </c>
      <c r="O179" s="476" t="str">
        <f>IF('[2]p40'!$L$87&lt;&gt;0,'[2]p40'!$L$87,"")</f>
        <v>Em andamento</v>
      </c>
      <c r="P179" s="477"/>
      <c r="Q179"/>
    </row>
    <row r="180" spans="1:17" s="1" customFormat="1" ht="13.5" customHeight="1">
      <c r="A180" s="25" t="s">
        <v>80</v>
      </c>
      <c r="B180" s="408" t="str">
        <f>IF('[2]p40'!$A$87&lt;&gt;0,'[2]p40'!$A$87,"")</f>
        <v>Estágio dos alunos bolsistas  revelados pela  OBMEP / 2006</v>
      </c>
      <c r="C180" s="382"/>
      <c r="D180" s="382"/>
      <c r="E180" s="382"/>
      <c r="F180" s="382"/>
      <c r="G180" s="382"/>
      <c r="H180" s="382"/>
      <c r="I180" s="383"/>
      <c r="J180" s="95" t="s">
        <v>27</v>
      </c>
      <c r="K180" s="408">
        <f>IF('[2]p40'!$A$89&lt;&gt;0,'[2]p40'!$A$89,"")</f>
      </c>
      <c r="L180" s="382"/>
      <c r="M180" s="382"/>
      <c r="N180" s="382"/>
      <c r="O180" s="382"/>
      <c r="P180" s="383"/>
      <c r="Q180"/>
    </row>
    <row r="181" spans="1:16" ht="12.75">
      <c r="A181" s="471"/>
      <c r="B181" s="471"/>
      <c r="C181" s="471"/>
      <c r="D181" s="471"/>
      <c r="E181" s="471"/>
      <c r="F181" s="471"/>
      <c r="G181" s="471"/>
      <c r="H181" s="471"/>
      <c r="I181" s="471"/>
      <c r="J181" s="471"/>
      <c r="K181" s="471"/>
      <c r="L181" s="471"/>
      <c r="M181" s="471"/>
      <c r="N181" s="471"/>
      <c r="O181" s="471"/>
      <c r="P181" s="471"/>
    </row>
    <row r="182" spans="1:17" s="1" customFormat="1" ht="13.5" customHeight="1">
      <c r="A182" s="25" t="s">
        <v>77</v>
      </c>
      <c r="B182" s="450" t="str">
        <f>IF('[2]p40'!$A$92&lt;&gt;0,'[2]p40'!$A$92,"")</f>
        <v>Francimário Souto Medeiros</v>
      </c>
      <c r="C182" s="450"/>
      <c r="D182" s="450"/>
      <c r="E182" s="450"/>
      <c r="F182" s="451"/>
      <c r="G182" s="26" t="s">
        <v>78</v>
      </c>
      <c r="H182" s="91">
        <f>IF('[2]p40'!$G$96&lt;&gt;0,'[2]p40'!$G$96,"")</f>
        <v>39234</v>
      </c>
      <c r="I182" s="26" t="s">
        <v>79</v>
      </c>
      <c r="J182" s="91">
        <f>IF('[2]p40'!$H$96&lt;&gt;0,'[2]p40'!$H$96,"")</f>
        <v>39599</v>
      </c>
      <c r="K182" s="26" t="s">
        <v>83</v>
      </c>
      <c r="L182" s="476" t="str">
        <f>IF('[2]p40'!$J$80&lt;&gt;0,'[2]p40'!$J$80,"")</f>
        <v>CNPq</v>
      </c>
      <c r="M182" s="476"/>
      <c r="N182" s="113" t="s">
        <v>26</v>
      </c>
      <c r="O182" s="476" t="str">
        <f>IF('[2]p40'!$L$94&lt;&gt;0,'[2]p40'!$L$94,"")</f>
        <v>Em andamento</v>
      </c>
      <c r="P182" s="477"/>
      <c r="Q182"/>
    </row>
    <row r="183" spans="1:17" s="1" customFormat="1" ht="13.5" customHeight="1">
      <c r="A183" s="25" t="s">
        <v>80</v>
      </c>
      <c r="B183" s="408" t="str">
        <f>IF('[2]p40'!$A$94&lt;&gt;0,'[2]p40'!$A$94,"")</f>
        <v>Estágio dos alunos bolsistas  revelados pela  OBMEP / 2006</v>
      </c>
      <c r="C183" s="382"/>
      <c r="D183" s="382"/>
      <c r="E183" s="382"/>
      <c r="F183" s="382"/>
      <c r="G183" s="382"/>
      <c r="H183" s="382"/>
      <c r="I183" s="383"/>
      <c r="J183" s="95" t="s">
        <v>27</v>
      </c>
      <c r="K183" s="408">
        <f>IF('[2]p40'!$A$96&lt;&gt;0,'[2]p40'!$A$96,"")</f>
      </c>
      <c r="L183" s="382"/>
      <c r="M183" s="382"/>
      <c r="N183" s="382"/>
      <c r="O183" s="382"/>
      <c r="P183" s="383"/>
      <c r="Q183"/>
    </row>
    <row r="184" spans="1:16" ht="12.75">
      <c r="A184" s="471"/>
      <c r="B184" s="471"/>
      <c r="C184" s="471"/>
      <c r="D184" s="471"/>
      <c r="E184" s="471"/>
      <c r="F184" s="471"/>
      <c r="G184" s="471"/>
      <c r="H184" s="471"/>
      <c r="I184" s="471"/>
      <c r="J184" s="471"/>
      <c r="K184" s="471"/>
      <c r="L184" s="471"/>
      <c r="M184" s="471"/>
      <c r="N184" s="471"/>
      <c r="O184" s="471"/>
      <c r="P184" s="471"/>
    </row>
    <row r="185" spans="1:17" s="1" customFormat="1" ht="13.5" customHeight="1">
      <c r="A185" s="25" t="s">
        <v>77</v>
      </c>
      <c r="B185" s="450" t="str">
        <f>IF('[2]p40'!$A$99&lt;&gt;0,'[2]p40'!$A$99,"")</f>
        <v>Camila Paulino Marques</v>
      </c>
      <c r="C185" s="450"/>
      <c r="D185" s="450"/>
      <c r="E185" s="450"/>
      <c r="F185" s="451"/>
      <c r="G185" s="26" t="s">
        <v>78</v>
      </c>
      <c r="H185" s="91">
        <f>IF('[2]p40'!$G$103&lt;&gt;0,'[2]p40'!$G$103,"")</f>
        <v>39234</v>
      </c>
      <c r="I185" s="26" t="s">
        <v>79</v>
      </c>
      <c r="J185" s="91">
        <f>IF('[2]p40'!$H$103&lt;&gt;0,'[2]p40'!$H$103,"")</f>
        <v>39599</v>
      </c>
      <c r="K185" s="26" t="s">
        <v>83</v>
      </c>
      <c r="L185" s="476" t="str">
        <f>IF('[2]p40'!$J$80&lt;&gt;0,'[2]p40'!$J$80,"")</f>
        <v>CNPq</v>
      </c>
      <c r="M185" s="476"/>
      <c r="N185" s="113" t="s">
        <v>26</v>
      </c>
      <c r="O185" s="476" t="str">
        <f>IF('[2]p40'!$L$101&lt;&gt;0,'[2]p40'!$L$101,"")</f>
        <v>Em andamento</v>
      </c>
      <c r="P185" s="477"/>
      <c r="Q185"/>
    </row>
    <row r="186" spans="1:17" s="1" customFormat="1" ht="13.5" customHeight="1">
      <c r="A186" s="25" t="s">
        <v>80</v>
      </c>
      <c r="B186" s="408" t="str">
        <f>IF('[2]p40'!$A$101&lt;&gt;0,'[2]p40'!$A$101,"")</f>
        <v>Estágio dos alunos bolsistas  revelados pela  OBMEP / 2006</v>
      </c>
      <c r="C186" s="382"/>
      <c r="D186" s="382"/>
      <c r="E186" s="382"/>
      <c r="F186" s="382"/>
      <c r="G186" s="382"/>
      <c r="H186" s="382"/>
      <c r="I186" s="383"/>
      <c r="J186" s="95" t="s">
        <v>27</v>
      </c>
      <c r="K186" s="408">
        <f>IF('[2]p40'!$A$103&lt;&gt;0,'[2]p40'!$A$103,"")</f>
      </c>
      <c r="L186" s="382"/>
      <c r="M186" s="382"/>
      <c r="N186" s="382"/>
      <c r="O186" s="382"/>
      <c r="P186" s="383"/>
      <c r="Q186"/>
    </row>
    <row r="187" spans="1:16" ht="12.75">
      <c r="A187" s="472"/>
      <c r="B187" s="472"/>
      <c r="C187" s="472"/>
      <c r="D187" s="472"/>
      <c r="E187" s="472"/>
      <c r="F187" s="472"/>
      <c r="G187" s="472"/>
      <c r="H187" s="472"/>
      <c r="I187" s="472"/>
      <c r="J187" s="472"/>
      <c r="K187" s="472"/>
      <c r="L187" s="472"/>
      <c r="M187" s="472"/>
      <c r="N187" s="472"/>
      <c r="O187" s="472"/>
      <c r="P187" s="472"/>
    </row>
    <row r="188" spans="1:19" s="9" customFormat="1" ht="12.75">
      <c r="A188" s="380" t="str">
        <f>T('[2]p41'!$C$13:$G$13)</f>
        <v>Juliana Aragão de Araújo</v>
      </c>
      <c r="B188" s="381"/>
      <c r="C188" s="381"/>
      <c r="D188" s="381"/>
      <c r="E188" s="385"/>
      <c r="F188" s="467"/>
      <c r="G188" s="468"/>
      <c r="H188" s="468"/>
      <c r="I188" s="468"/>
      <c r="J188" s="468"/>
      <c r="K188" s="468"/>
      <c r="L188" s="468"/>
      <c r="M188" s="468"/>
      <c r="N188" s="468"/>
      <c r="O188" s="468"/>
      <c r="P188" s="468"/>
      <c r="Q188"/>
      <c r="R188" s="23"/>
      <c r="S188" s="23"/>
    </row>
    <row r="189" spans="1:17" s="1" customFormat="1" ht="13.5" customHeight="1">
      <c r="A189" s="25" t="s">
        <v>77</v>
      </c>
      <c r="B189" s="450" t="str">
        <f>IF('[2]p41'!$A$78&lt;&gt;0,'[2]p41'!$A$78,"")</f>
        <v>Antides Victor de Araújo</v>
      </c>
      <c r="C189" s="450"/>
      <c r="D189" s="450"/>
      <c r="E189" s="450"/>
      <c r="F189" s="451"/>
      <c r="G189" s="26" t="s">
        <v>78</v>
      </c>
      <c r="H189" s="91">
        <f>IF('[2]p41'!$G$82&lt;&gt;0,'[2]p41'!$G$82,"")</f>
        <v>39293</v>
      </c>
      <c r="I189" s="26" t="s">
        <v>79</v>
      </c>
      <c r="J189" s="91">
        <f>IF('[2]p41'!$H$82&lt;&gt;0,'[2]p41'!$H$82,"")</f>
        <v>39357</v>
      </c>
      <c r="K189" s="26" t="s">
        <v>83</v>
      </c>
      <c r="L189" s="476" t="str">
        <f>IF('[2]p41'!$J$80&lt;&gt;0,'[2]p41'!$J$80,"")</f>
        <v>UFCG</v>
      </c>
      <c r="M189" s="476"/>
      <c r="N189" s="113" t="s">
        <v>26</v>
      </c>
      <c r="O189" s="476" t="str">
        <f>IF('[2]p41'!$L$80&lt;&gt;0,'[2]p41'!$L$80,"")</f>
        <v>Concluído</v>
      </c>
      <c r="P189" s="477"/>
      <c r="Q189"/>
    </row>
    <row r="190" spans="1:17" s="1" customFormat="1" ht="13.5" customHeight="1">
      <c r="A190" s="25" t="s">
        <v>80</v>
      </c>
      <c r="B190" s="408" t="str">
        <f>IF('[2]p41'!$A$80&lt;&gt;0,'[2]p41'!$A$80,"")</f>
        <v>Projeto de Monitoria</v>
      </c>
      <c r="C190" s="382"/>
      <c r="D190" s="382"/>
      <c r="E190" s="382"/>
      <c r="F190" s="382"/>
      <c r="G190" s="382"/>
      <c r="H190" s="382"/>
      <c r="I190" s="383"/>
      <c r="J190" s="95" t="s">
        <v>27</v>
      </c>
      <c r="K190" s="408" t="str">
        <f>IF('[2]p41'!$A$82&lt;&gt;0,'[2]p41'!$A$82,"")</f>
        <v>Monitoria</v>
      </c>
      <c r="L190" s="382"/>
      <c r="M190" s="382"/>
      <c r="N190" s="382"/>
      <c r="O190" s="382"/>
      <c r="P190" s="383"/>
      <c r="Q190"/>
    </row>
    <row r="191" spans="1:16" ht="12.75">
      <c r="A191" s="472"/>
      <c r="B191" s="472"/>
      <c r="C191" s="472"/>
      <c r="D191" s="472"/>
      <c r="E191" s="472"/>
      <c r="F191" s="472"/>
      <c r="G191" s="472"/>
      <c r="H191" s="472"/>
      <c r="I191" s="472"/>
      <c r="J191" s="472"/>
      <c r="K191" s="472"/>
      <c r="L191" s="472"/>
      <c r="M191" s="472"/>
      <c r="N191" s="472"/>
      <c r="O191" s="472"/>
      <c r="P191" s="472"/>
    </row>
    <row r="192" spans="1:19" s="9" customFormat="1" ht="12.75">
      <c r="A192" s="380" t="str">
        <f>T('[2]p44'!$C$13:$G$13)</f>
        <v>José Vieira Alves(Continuação)</v>
      </c>
      <c r="B192" s="381"/>
      <c r="C192" s="381"/>
      <c r="D192" s="381"/>
      <c r="E192" s="385"/>
      <c r="F192" s="467"/>
      <c r="G192" s="468"/>
      <c r="H192" s="468"/>
      <c r="I192" s="468"/>
      <c r="J192" s="468"/>
      <c r="K192" s="468"/>
      <c r="L192" s="468"/>
      <c r="M192" s="468"/>
      <c r="N192" s="468"/>
      <c r="O192" s="468"/>
      <c r="P192" s="468"/>
      <c r="Q192"/>
      <c r="R192" s="23"/>
      <c r="S192" s="23"/>
    </row>
    <row r="193" spans="1:17" s="1" customFormat="1" ht="13.5" customHeight="1">
      <c r="A193" s="25" t="s">
        <v>77</v>
      </c>
      <c r="B193" s="450" t="str">
        <f>IF('[2]p44'!$A$78&lt;&gt;0,'[2]p44'!$A$78,"")</f>
        <v>Joyce A. B. dos Santos</v>
      </c>
      <c r="C193" s="450"/>
      <c r="D193" s="450"/>
      <c r="E193" s="450"/>
      <c r="F193" s="451"/>
      <c r="G193" s="26" t="s">
        <v>78</v>
      </c>
      <c r="H193" s="91">
        <f>IF('[2]p44'!$G$82&lt;&gt;0,'[2]p44'!$G$82,"")</f>
        <v>39234</v>
      </c>
      <c r="I193" s="26" t="s">
        <v>79</v>
      </c>
      <c r="J193" s="91">
        <f>IF('[2]p44'!$H$82&lt;&gt;0,'[2]p44'!$H$82,"")</f>
        <v>39599</v>
      </c>
      <c r="K193" s="26" t="s">
        <v>83</v>
      </c>
      <c r="L193" s="476" t="str">
        <f>IF('[2]p44'!$J$80&lt;&gt;0,'[2]p44'!$J$80,"")</f>
        <v>CNPq</v>
      </c>
      <c r="M193" s="476"/>
      <c r="N193" s="113" t="s">
        <v>26</v>
      </c>
      <c r="O193" s="476" t="str">
        <f>IF('[2]p44'!$L$80&lt;&gt;0,'[2]p44'!$L$80,"")</f>
        <v>Em andamento</v>
      </c>
      <c r="P193" s="477"/>
      <c r="Q193"/>
    </row>
    <row r="194" spans="1:17" s="1" customFormat="1" ht="13.5" customHeight="1">
      <c r="A194" s="25" t="s">
        <v>80</v>
      </c>
      <c r="B194" s="408" t="str">
        <f>IF('[2]p44'!$A$80&lt;&gt;0,'[2]p44'!$A$80,"")</f>
        <v>Estágio dos alunos bolsistas  revelados pela  OBMEP / 2006</v>
      </c>
      <c r="C194" s="382"/>
      <c r="D194" s="382"/>
      <c r="E194" s="382"/>
      <c r="F194" s="382"/>
      <c r="G194" s="382"/>
      <c r="H194" s="382"/>
      <c r="I194" s="383"/>
      <c r="J194" s="95" t="s">
        <v>27</v>
      </c>
      <c r="K194" s="408">
        <f>IF('[2]p44'!$A$82&lt;&gt;0,'[2]p44'!$A$82,"")</f>
      </c>
      <c r="L194" s="382"/>
      <c r="M194" s="382"/>
      <c r="N194" s="382"/>
      <c r="O194" s="382"/>
      <c r="P194" s="383"/>
      <c r="Q194"/>
    </row>
    <row r="195" spans="1:16" ht="12.75">
      <c r="A195" s="471"/>
      <c r="B195" s="471"/>
      <c r="C195" s="471"/>
      <c r="D195" s="471"/>
      <c r="E195" s="471"/>
      <c r="F195" s="471"/>
      <c r="G195" s="471"/>
      <c r="H195" s="471"/>
      <c r="I195" s="471"/>
      <c r="J195" s="471"/>
      <c r="K195" s="471"/>
      <c r="L195" s="471"/>
      <c r="M195" s="471"/>
      <c r="N195" s="471"/>
      <c r="O195" s="471"/>
      <c r="P195" s="471"/>
    </row>
    <row r="196" spans="1:17" s="1" customFormat="1" ht="13.5" customHeight="1">
      <c r="A196" s="25" t="s">
        <v>77</v>
      </c>
      <c r="B196" s="450" t="str">
        <f>IF('[2]p44'!$A$85&lt;&gt;0,'[2]p44'!$A$85,"")</f>
        <v>Wederson Santos Silva</v>
      </c>
      <c r="C196" s="450"/>
      <c r="D196" s="450"/>
      <c r="E196" s="450"/>
      <c r="F196" s="451"/>
      <c r="G196" s="26" t="s">
        <v>78</v>
      </c>
      <c r="H196" s="91">
        <f>IF('[2]p44'!$G$89&lt;&gt;0,'[2]p44'!$G$89,"")</f>
        <v>39234</v>
      </c>
      <c r="I196" s="26" t="s">
        <v>79</v>
      </c>
      <c r="J196" s="91">
        <f>IF('[2]p44'!$H$89&lt;&gt;0,'[2]p44'!$H$89,"")</f>
        <v>39599</v>
      </c>
      <c r="K196" s="26" t="s">
        <v>83</v>
      </c>
      <c r="L196" s="476" t="str">
        <f>IF('[2]p44'!$J$80&lt;&gt;0,'[2]p44'!$J$80,"")</f>
        <v>CNPq</v>
      </c>
      <c r="M196" s="476"/>
      <c r="N196" s="113" t="s">
        <v>26</v>
      </c>
      <c r="O196" s="476" t="str">
        <f>IF('[2]p44'!$L$87&lt;&gt;0,'[2]p44'!$L$87,"")</f>
        <v>Em andamento</v>
      </c>
      <c r="P196" s="477"/>
      <c r="Q196"/>
    </row>
    <row r="197" spans="1:17" s="1" customFormat="1" ht="13.5" customHeight="1">
      <c r="A197" s="25" t="s">
        <v>80</v>
      </c>
      <c r="B197" s="408" t="str">
        <f>IF('[2]p44'!$A$87&lt;&gt;0,'[2]p44'!$A$87,"")</f>
        <v>Estágio dos alunos bolsistas  revelados pela  OBMEP / 2006</v>
      </c>
      <c r="C197" s="382"/>
      <c r="D197" s="382"/>
      <c r="E197" s="382"/>
      <c r="F197" s="382"/>
      <c r="G197" s="382"/>
      <c r="H197" s="382"/>
      <c r="I197" s="383"/>
      <c r="J197" s="95" t="s">
        <v>27</v>
      </c>
      <c r="K197" s="408">
        <f>IF('[2]p44'!$A$89&lt;&gt;0,'[2]p44'!$A$89,"")</f>
      </c>
      <c r="L197" s="382"/>
      <c r="M197" s="382"/>
      <c r="N197" s="382"/>
      <c r="O197" s="382"/>
      <c r="P197" s="383"/>
      <c r="Q197"/>
    </row>
    <row r="198" spans="1:16" ht="12.75">
      <c r="A198" s="471"/>
      <c r="B198" s="471"/>
      <c r="C198" s="471"/>
      <c r="D198" s="471"/>
      <c r="E198" s="471"/>
      <c r="F198" s="471"/>
      <c r="G198" s="471"/>
      <c r="H198" s="471"/>
      <c r="I198" s="471"/>
      <c r="J198" s="471"/>
      <c r="K198" s="471"/>
      <c r="L198" s="471"/>
      <c r="M198" s="471"/>
      <c r="N198" s="471"/>
      <c r="O198" s="471"/>
      <c r="P198" s="471"/>
    </row>
    <row r="199" spans="1:17" s="1" customFormat="1" ht="13.5" customHeight="1">
      <c r="A199" s="25" t="s">
        <v>77</v>
      </c>
      <c r="B199" s="450" t="str">
        <f>IF('[2]p44'!$A$92&lt;&gt;0,'[2]p44'!$A$92,"")</f>
        <v>Pedro Augusto Guedes de França</v>
      </c>
      <c r="C199" s="450"/>
      <c r="D199" s="450"/>
      <c r="E199" s="450"/>
      <c r="F199" s="451"/>
      <c r="G199" s="26" t="s">
        <v>78</v>
      </c>
      <c r="H199" s="91">
        <f>IF('[2]p44'!$G$96&lt;&gt;0,'[2]p44'!$G$96,"")</f>
        <v>39234</v>
      </c>
      <c r="I199" s="26" t="s">
        <v>79</v>
      </c>
      <c r="J199" s="91">
        <f>IF('[2]p44'!$H$96&lt;&gt;0,'[2]p44'!$H$96,"")</f>
        <v>39599</v>
      </c>
      <c r="K199" s="26" t="s">
        <v>83</v>
      </c>
      <c r="L199" s="476" t="str">
        <f>IF('[2]p44'!$J$80&lt;&gt;0,'[2]p44'!$J$80,"")</f>
        <v>CNPq</v>
      </c>
      <c r="M199" s="476"/>
      <c r="N199" s="113" t="s">
        <v>26</v>
      </c>
      <c r="O199" s="476" t="str">
        <f>IF('[2]p44'!$L$94&lt;&gt;0,'[2]p44'!$L$94,"")</f>
        <v>Em andamento</v>
      </c>
      <c r="P199" s="477"/>
      <c r="Q199"/>
    </row>
    <row r="200" spans="1:17" s="1" customFormat="1" ht="13.5" customHeight="1">
      <c r="A200" s="25" t="s">
        <v>80</v>
      </c>
      <c r="B200" s="408" t="str">
        <f>IF('[2]p44'!$A$94&lt;&gt;0,'[2]p44'!$A$94,"")</f>
        <v>Estágio dos alunos bolsistas  revelados pela  OBMEP / 2006</v>
      </c>
      <c r="C200" s="382"/>
      <c r="D200" s="382"/>
      <c r="E200" s="382"/>
      <c r="F200" s="382"/>
      <c r="G200" s="382"/>
      <c r="H200" s="382"/>
      <c r="I200" s="383"/>
      <c r="J200" s="95" t="s">
        <v>27</v>
      </c>
      <c r="K200" s="408">
        <f>IF('[2]p44'!$A$96&lt;&gt;0,'[2]p44'!$A$96,"")</f>
      </c>
      <c r="L200" s="382"/>
      <c r="M200" s="382"/>
      <c r="N200" s="382"/>
      <c r="O200" s="382"/>
      <c r="P200" s="383"/>
      <c r="Q200"/>
    </row>
    <row r="201" spans="1:16" ht="12.75">
      <c r="A201" s="471"/>
      <c r="B201" s="471"/>
      <c r="C201" s="471"/>
      <c r="D201" s="471"/>
      <c r="E201" s="471"/>
      <c r="F201" s="471"/>
      <c r="G201" s="471"/>
      <c r="H201" s="471"/>
      <c r="I201" s="471"/>
      <c r="J201" s="471"/>
      <c r="K201" s="471"/>
      <c r="L201" s="471"/>
      <c r="M201" s="471"/>
      <c r="N201" s="471"/>
      <c r="O201" s="471"/>
      <c r="P201" s="471"/>
    </row>
    <row r="202" spans="1:19" s="9" customFormat="1" ht="12.75">
      <c r="A202" s="380" t="str">
        <f>T('[2]p45'!$C$13:$G$13)</f>
        <v>Jesualdo Gomes das Chagas (Continuação)</v>
      </c>
      <c r="B202" s="381"/>
      <c r="C202" s="381"/>
      <c r="D202" s="381"/>
      <c r="E202" s="385"/>
      <c r="F202" s="467"/>
      <c r="G202" s="468"/>
      <c r="H202" s="468"/>
      <c r="I202" s="468"/>
      <c r="J202" s="468"/>
      <c r="K202" s="468"/>
      <c r="L202" s="468"/>
      <c r="M202" s="468"/>
      <c r="N202" s="468"/>
      <c r="O202" s="468"/>
      <c r="P202" s="468"/>
      <c r="Q202"/>
      <c r="R202" s="23"/>
      <c r="S202" s="23"/>
    </row>
    <row r="203" spans="1:17" s="1" customFormat="1" ht="13.5" customHeight="1">
      <c r="A203" s="25" t="s">
        <v>77</v>
      </c>
      <c r="B203" s="450" t="str">
        <f>IF('[2]p45'!$A$78&lt;&gt;0,'[2]p45'!$A$78,"")</f>
        <v>Aline Barbosa Tsuyuguchi (Co-orientação Prof. Daniel Cordeiro)</v>
      </c>
      <c r="C203" s="450"/>
      <c r="D203" s="450"/>
      <c r="E203" s="450"/>
      <c r="F203" s="451"/>
      <c r="G203" s="26" t="s">
        <v>78</v>
      </c>
      <c r="H203" s="91">
        <f>IF('[2]p45'!$G$82&lt;&gt;0,'[2]p45'!$G$82,"")</f>
        <v>39295</v>
      </c>
      <c r="I203" s="26" t="s">
        <v>79</v>
      </c>
      <c r="J203" s="91" t="str">
        <f>IF('[2]p45'!$H$82&lt;&gt;0,'[2]p45'!$H$82,"")</f>
        <v>31/07/08</v>
      </c>
      <c r="K203" s="26" t="s">
        <v>83</v>
      </c>
      <c r="L203" s="476" t="str">
        <f>IF('[2]p45'!$J$80&lt;&gt;0,'[2]p45'!$J$80,"")</f>
        <v>CAPES</v>
      </c>
      <c r="M203" s="476"/>
      <c r="N203" s="113" t="s">
        <v>26</v>
      </c>
      <c r="O203" s="476" t="str">
        <f>IF('[2]p45'!$L$80&lt;&gt;0,'[2]p45'!$L$80,"")</f>
        <v>Em andamento</v>
      </c>
      <c r="P203" s="477"/>
      <c r="Q203"/>
    </row>
    <row r="204" spans="1:17" s="1" customFormat="1" ht="13.5" customHeight="1">
      <c r="A204" s="25" t="s">
        <v>80</v>
      </c>
      <c r="B204" s="408" t="str">
        <f>IF('[2]p45'!$A$80&lt;&gt;0,'[2]p45'!$A$80,"")</f>
        <v>Teoria Analítica dos Números</v>
      </c>
      <c r="C204" s="382"/>
      <c r="D204" s="382"/>
      <c r="E204" s="382"/>
      <c r="F204" s="382"/>
      <c r="G204" s="382"/>
      <c r="H204" s="382"/>
      <c r="I204" s="383"/>
      <c r="J204" s="95" t="s">
        <v>27</v>
      </c>
      <c r="K204" s="408" t="str">
        <f>IF('[2]p45'!$A$82&lt;&gt;0,'[2]p45'!$A$82,"")</f>
        <v>PIBIC</v>
      </c>
      <c r="L204" s="382"/>
      <c r="M204" s="382"/>
      <c r="N204" s="382"/>
      <c r="O204" s="382"/>
      <c r="P204" s="383"/>
      <c r="Q204"/>
    </row>
  </sheetData>
  <sheetProtection password="CA19" sheet="1" objects="1" scenarios="1"/>
  <mergeCells count="411">
    <mergeCell ref="F16:P16"/>
    <mergeCell ref="A1:P1"/>
    <mergeCell ref="F6:P6"/>
    <mergeCell ref="A4:P5"/>
    <mergeCell ref="A2:P2"/>
    <mergeCell ref="A3:D3"/>
    <mergeCell ref="O3:P3"/>
    <mergeCell ref="M3:N3"/>
    <mergeCell ref="E3:L3"/>
    <mergeCell ref="A6:E6"/>
    <mergeCell ref="B14:I14"/>
    <mergeCell ref="B17:F17"/>
    <mergeCell ref="A19:P19"/>
    <mergeCell ref="B18:I18"/>
    <mergeCell ref="K18:P18"/>
    <mergeCell ref="L17:M17"/>
    <mergeCell ref="O17:P17"/>
    <mergeCell ref="K14:P14"/>
    <mergeCell ref="A15:P15"/>
    <mergeCell ref="A16:E16"/>
    <mergeCell ref="B7:F7"/>
    <mergeCell ref="B8:I8"/>
    <mergeCell ref="A9:P9"/>
    <mergeCell ref="B11:I11"/>
    <mergeCell ref="L7:M7"/>
    <mergeCell ref="O7:P7"/>
    <mergeCell ref="B10:F10"/>
    <mergeCell ref="K8:P8"/>
    <mergeCell ref="O13:P13"/>
    <mergeCell ref="L10:M10"/>
    <mergeCell ref="O10:P10"/>
    <mergeCell ref="K11:P11"/>
    <mergeCell ref="A12:P12"/>
    <mergeCell ref="B13:F13"/>
    <mergeCell ref="L13:M13"/>
    <mergeCell ref="A20:E20"/>
    <mergeCell ref="F20:P20"/>
    <mergeCell ref="B21:F21"/>
    <mergeCell ref="L21:M21"/>
    <mergeCell ref="O21:P21"/>
    <mergeCell ref="B22:I22"/>
    <mergeCell ref="K22:P22"/>
    <mergeCell ref="A23:P23"/>
    <mergeCell ref="B24:F24"/>
    <mergeCell ref="L24:M24"/>
    <mergeCell ref="O24:P24"/>
    <mergeCell ref="B25:I25"/>
    <mergeCell ref="K25:P25"/>
    <mergeCell ref="A26:P26"/>
    <mergeCell ref="B27:F27"/>
    <mergeCell ref="L27:M27"/>
    <mergeCell ref="O27:P27"/>
    <mergeCell ref="B28:I28"/>
    <mergeCell ref="K28:P28"/>
    <mergeCell ref="A29:P29"/>
    <mergeCell ref="B30:F30"/>
    <mergeCell ref="L30:M30"/>
    <mergeCell ref="O30:P30"/>
    <mergeCell ref="B31:I31"/>
    <mergeCell ref="K31:P31"/>
    <mergeCell ref="A32:P32"/>
    <mergeCell ref="A33:E33"/>
    <mergeCell ref="F33:P33"/>
    <mergeCell ref="B36:F36"/>
    <mergeCell ref="L36:M36"/>
    <mergeCell ref="O36:P36"/>
    <mergeCell ref="B34:F34"/>
    <mergeCell ref="L34:M34"/>
    <mergeCell ref="O34:P34"/>
    <mergeCell ref="B35:I35"/>
    <mergeCell ref="K35:P35"/>
    <mergeCell ref="A39:E39"/>
    <mergeCell ref="F39:P39"/>
    <mergeCell ref="B37:I37"/>
    <mergeCell ref="K37:P37"/>
    <mergeCell ref="A38:P38"/>
    <mergeCell ref="A43:E43"/>
    <mergeCell ref="F43:P43"/>
    <mergeCell ref="A42:P42"/>
    <mergeCell ref="B40:F40"/>
    <mergeCell ref="L40:M40"/>
    <mergeCell ref="O40:P40"/>
    <mergeCell ref="B41:I41"/>
    <mergeCell ref="K41:P41"/>
    <mergeCell ref="A46:P46"/>
    <mergeCell ref="A47:E47"/>
    <mergeCell ref="F47:P47"/>
    <mergeCell ref="B44:F44"/>
    <mergeCell ref="L44:M44"/>
    <mergeCell ref="O44:P44"/>
    <mergeCell ref="B45:I45"/>
    <mergeCell ref="K45:P45"/>
    <mergeCell ref="B48:F48"/>
    <mergeCell ref="L48:M48"/>
    <mergeCell ref="O48:P48"/>
    <mergeCell ref="B49:I49"/>
    <mergeCell ref="K49:P49"/>
    <mergeCell ref="A50:P50"/>
    <mergeCell ref="B51:F51"/>
    <mergeCell ref="L51:M51"/>
    <mergeCell ref="O51:P51"/>
    <mergeCell ref="B52:I52"/>
    <mergeCell ref="K52:P52"/>
    <mergeCell ref="A53:P53"/>
    <mergeCell ref="B54:F54"/>
    <mergeCell ref="L54:M54"/>
    <mergeCell ref="O54:P54"/>
    <mergeCell ref="A57:E57"/>
    <mergeCell ref="F57:P57"/>
    <mergeCell ref="B55:I55"/>
    <mergeCell ref="K55:P55"/>
    <mergeCell ref="A56:P56"/>
    <mergeCell ref="B58:F58"/>
    <mergeCell ref="L58:M58"/>
    <mergeCell ref="O58:P58"/>
    <mergeCell ref="B59:I59"/>
    <mergeCell ref="K59:P59"/>
    <mergeCell ref="A60:P60"/>
    <mergeCell ref="B61:F61"/>
    <mergeCell ref="L61:M61"/>
    <mergeCell ref="O61:P61"/>
    <mergeCell ref="B65:I65"/>
    <mergeCell ref="K65:P65"/>
    <mergeCell ref="A66:P66"/>
    <mergeCell ref="B62:I62"/>
    <mergeCell ref="K62:P62"/>
    <mergeCell ref="A63:P63"/>
    <mergeCell ref="B64:F64"/>
    <mergeCell ref="L64:M64"/>
    <mergeCell ref="O64:P64"/>
    <mergeCell ref="B68:F68"/>
    <mergeCell ref="L68:M68"/>
    <mergeCell ref="O68:P68"/>
    <mergeCell ref="A67:E67"/>
    <mergeCell ref="F67:P67"/>
    <mergeCell ref="B69:I69"/>
    <mergeCell ref="K69:P69"/>
    <mergeCell ref="B70:F70"/>
    <mergeCell ref="L70:M70"/>
    <mergeCell ref="O70:P70"/>
    <mergeCell ref="A73:E73"/>
    <mergeCell ref="F73:P73"/>
    <mergeCell ref="B71:I71"/>
    <mergeCell ref="K71:P71"/>
    <mergeCell ref="A72:P72"/>
    <mergeCell ref="B74:F74"/>
    <mergeCell ref="L74:M74"/>
    <mergeCell ref="O74:P74"/>
    <mergeCell ref="B75:I75"/>
    <mergeCell ref="K75:P75"/>
    <mergeCell ref="A76:P76"/>
    <mergeCell ref="B77:F77"/>
    <mergeCell ref="L77:M77"/>
    <mergeCell ref="O77:P77"/>
    <mergeCell ref="B78:I78"/>
    <mergeCell ref="K78:P78"/>
    <mergeCell ref="A79:P79"/>
    <mergeCell ref="B80:F80"/>
    <mergeCell ref="L80:M80"/>
    <mergeCell ref="O80:P80"/>
    <mergeCell ref="B81:I81"/>
    <mergeCell ref="K81:P81"/>
    <mergeCell ref="A82:P82"/>
    <mergeCell ref="B83:F83"/>
    <mergeCell ref="L83:M83"/>
    <mergeCell ref="O83:P83"/>
    <mergeCell ref="B84:I84"/>
    <mergeCell ref="K84:P84"/>
    <mergeCell ref="A85:P85"/>
    <mergeCell ref="A86:E86"/>
    <mergeCell ref="F86:P86"/>
    <mergeCell ref="B87:F87"/>
    <mergeCell ref="L87:M87"/>
    <mergeCell ref="O87:P87"/>
    <mergeCell ref="B88:I88"/>
    <mergeCell ref="K88:P88"/>
    <mergeCell ref="A89:P89"/>
    <mergeCell ref="B90:F90"/>
    <mergeCell ref="L90:M90"/>
    <mergeCell ref="O90:P90"/>
    <mergeCell ref="B91:I91"/>
    <mergeCell ref="K91:P91"/>
    <mergeCell ref="A92:P92"/>
    <mergeCell ref="B93:F93"/>
    <mergeCell ref="L93:M93"/>
    <mergeCell ref="O93:P93"/>
    <mergeCell ref="A96:E96"/>
    <mergeCell ref="F96:P96"/>
    <mergeCell ref="B94:I94"/>
    <mergeCell ref="K94:P94"/>
    <mergeCell ref="A95:P95"/>
    <mergeCell ref="B97:F97"/>
    <mergeCell ref="L97:M97"/>
    <mergeCell ref="O97:P97"/>
    <mergeCell ref="B98:I98"/>
    <mergeCell ref="K98:P98"/>
    <mergeCell ref="A99:P99"/>
    <mergeCell ref="B100:F100"/>
    <mergeCell ref="L100:M100"/>
    <mergeCell ref="O100:P100"/>
    <mergeCell ref="A102:E102"/>
    <mergeCell ref="F102:P102"/>
    <mergeCell ref="B101:I101"/>
    <mergeCell ref="K101:P101"/>
    <mergeCell ref="A106:E106"/>
    <mergeCell ref="F106:P106"/>
    <mergeCell ref="A105:P105"/>
    <mergeCell ref="B103:F103"/>
    <mergeCell ref="L103:M103"/>
    <mergeCell ref="O103:P103"/>
    <mergeCell ref="B104:I104"/>
    <mergeCell ref="K104:P104"/>
    <mergeCell ref="B107:F107"/>
    <mergeCell ref="L107:M107"/>
    <mergeCell ref="O107:P107"/>
    <mergeCell ref="B108:I108"/>
    <mergeCell ref="K108:P108"/>
    <mergeCell ref="A109:P109"/>
    <mergeCell ref="B110:F110"/>
    <mergeCell ref="L110:M110"/>
    <mergeCell ref="O110:P110"/>
    <mergeCell ref="A113:E113"/>
    <mergeCell ref="F113:P113"/>
    <mergeCell ref="B111:I111"/>
    <mergeCell ref="K111:P111"/>
    <mergeCell ref="A112:P112"/>
    <mergeCell ref="B114:F114"/>
    <mergeCell ref="L114:M114"/>
    <mergeCell ref="O114:P114"/>
    <mergeCell ref="B115:I115"/>
    <mergeCell ref="K115:P115"/>
    <mergeCell ref="A116:P116"/>
    <mergeCell ref="B117:F117"/>
    <mergeCell ref="L117:M117"/>
    <mergeCell ref="O117:P117"/>
    <mergeCell ref="A120:E120"/>
    <mergeCell ref="F120:P120"/>
    <mergeCell ref="B118:I118"/>
    <mergeCell ref="K118:P118"/>
    <mergeCell ref="A119:P119"/>
    <mergeCell ref="B121:F121"/>
    <mergeCell ref="L121:M121"/>
    <mergeCell ref="O121:P121"/>
    <mergeCell ref="B122:I122"/>
    <mergeCell ref="K122:P122"/>
    <mergeCell ref="A123:P123"/>
    <mergeCell ref="B124:F124"/>
    <mergeCell ref="L124:M124"/>
    <mergeCell ref="O124:P124"/>
    <mergeCell ref="A127:E127"/>
    <mergeCell ref="F127:P127"/>
    <mergeCell ref="B125:I125"/>
    <mergeCell ref="K125:P125"/>
    <mergeCell ref="A126:P126"/>
    <mergeCell ref="B128:F128"/>
    <mergeCell ref="L128:M128"/>
    <mergeCell ref="O128:P128"/>
    <mergeCell ref="B129:I129"/>
    <mergeCell ref="K129:P129"/>
    <mergeCell ref="A130:P130"/>
    <mergeCell ref="B131:F131"/>
    <mergeCell ref="L131:M131"/>
    <mergeCell ref="O131:P131"/>
    <mergeCell ref="A134:E134"/>
    <mergeCell ref="F134:P134"/>
    <mergeCell ref="B132:I132"/>
    <mergeCell ref="K132:P132"/>
    <mergeCell ref="A133:P133"/>
    <mergeCell ref="A137:E137"/>
    <mergeCell ref="F137:P137"/>
    <mergeCell ref="B135:F135"/>
    <mergeCell ref="L135:M135"/>
    <mergeCell ref="O135:P135"/>
    <mergeCell ref="B136:I136"/>
    <mergeCell ref="K136:P136"/>
    <mergeCell ref="B138:F138"/>
    <mergeCell ref="L138:M138"/>
    <mergeCell ref="O138:P138"/>
    <mergeCell ref="B139:I139"/>
    <mergeCell ref="K139:P139"/>
    <mergeCell ref="A140:P140"/>
    <mergeCell ref="B141:F141"/>
    <mergeCell ref="L141:M141"/>
    <mergeCell ref="O141:P141"/>
    <mergeCell ref="B142:I142"/>
    <mergeCell ref="K142:P142"/>
    <mergeCell ref="A143:P143"/>
    <mergeCell ref="B144:F144"/>
    <mergeCell ref="L144:M144"/>
    <mergeCell ref="O144:P144"/>
    <mergeCell ref="B145:I145"/>
    <mergeCell ref="K145:P145"/>
    <mergeCell ref="A146:P146"/>
    <mergeCell ref="B147:F147"/>
    <mergeCell ref="L147:M147"/>
    <mergeCell ref="O147:P147"/>
    <mergeCell ref="A150:E150"/>
    <mergeCell ref="F150:P150"/>
    <mergeCell ref="B148:I148"/>
    <mergeCell ref="K148:P148"/>
    <mergeCell ref="A149:P149"/>
    <mergeCell ref="A154:E154"/>
    <mergeCell ref="F154:P154"/>
    <mergeCell ref="A153:P153"/>
    <mergeCell ref="B151:F151"/>
    <mergeCell ref="L151:M151"/>
    <mergeCell ref="O151:P151"/>
    <mergeCell ref="B152:I152"/>
    <mergeCell ref="K152:P152"/>
    <mergeCell ref="A157:P157"/>
    <mergeCell ref="A158:E158"/>
    <mergeCell ref="F158:P158"/>
    <mergeCell ref="B155:F155"/>
    <mergeCell ref="L155:M155"/>
    <mergeCell ref="O155:P155"/>
    <mergeCell ref="B156:I156"/>
    <mergeCell ref="K156:P156"/>
    <mergeCell ref="B159:F159"/>
    <mergeCell ref="L159:M159"/>
    <mergeCell ref="O159:P159"/>
    <mergeCell ref="B160:I160"/>
    <mergeCell ref="K160:P160"/>
    <mergeCell ref="A161:P161"/>
    <mergeCell ref="B162:F162"/>
    <mergeCell ref="L162:M162"/>
    <mergeCell ref="O162:P162"/>
    <mergeCell ref="A165:E165"/>
    <mergeCell ref="F165:P165"/>
    <mergeCell ref="B163:I163"/>
    <mergeCell ref="K163:P163"/>
    <mergeCell ref="A164:P164"/>
    <mergeCell ref="A169:E169"/>
    <mergeCell ref="F169:P169"/>
    <mergeCell ref="A168:P168"/>
    <mergeCell ref="B166:F166"/>
    <mergeCell ref="L166:M166"/>
    <mergeCell ref="O166:P166"/>
    <mergeCell ref="B167:I167"/>
    <mergeCell ref="K167:P167"/>
    <mergeCell ref="B172:F172"/>
    <mergeCell ref="L172:M172"/>
    <mergeCell ref="O172:P172"/>
    <mergeCell ref="B170:F170"/>
    <mergeCell ref="L170:M170"/>
    <mergeCell ref="O170:P170"/>
    <mergeCell ref="B171:I171"/>
    <mergeCell ref="K171:P171"/>
    <mergeCell ref="A175:E175"/>
    <mergeCell ref="F175:P175"/>
    <mergeCell ref="B173:I173"/>
    <mergeCell ref="K173:P173"/>
    <mergeCell ref="A174:P174"/>
    <mergeCell ref="B176:F176"/>
    <mergeCell ref="L176:M176"/>
    <mergeCell ref="O176:P176"/>
    <mergeCell ref="B177:I177"/>
    <mergeCell ref="K177:P177"/>
    <mergeCell ref="A178:P178"/>
    <mergeCell ref="B179:F179"/>
    <mergeCell ref="L179:M179"/>
    <mergeCell ref="O179:P179"/>
    <mergeCell ref="B180:I180"/>
    <mergeCell ref="K180:P180"/>
    <mergeCell ref="A181:P181"/>
    <mergeCell ref="B182:F182"/>
    <mergeCell ref="L182:M182"/>
    <mergeCell ref="O182:P182"/>
    <mergeCell ref="B183:I183"/>
    <mergeCell ref="K183:P183"/>
    <mergeCell ref="A184:P184"/>
    <mergeCell ref="B185:F185"/>
    <mergeCell ref="L185:M185"/>
    <mergeCell ref="O185:P185"/>
    <mergeCell ref="B186:I186"/>
    <mergeCell ref="K186:P186"/>
    <mergeCell ref="A187:P187"/>
    <mergeCell ref="A188:E188"/>
    <mergeCell ref="F188:P188"/>
    <mergeCell ref="A191:P191"/>
    <mergeCell ref="A192:E192"/>
    <mergeCell ref="F192:P192"/>
    <mergeCell ref="B189:F189"/>
    <mergeCell ref="L189:M189"/>
    <mergeCell ref="O189:P189"/>
    <mergeCell ref="B190:I190"/>
    <mergeCell ref="K190:P190"/>
    <mergeCell ref="B193:F193"/>
    <mergeCell ref="L193:M193"/>
    <mergeCell ref="O193:P193"/>
    <mergeCell ref="B194:I194"/>
    <mergeCell ref="K194:P194"/>
    <mergeCell ref="A195:P195"/>
    <mergeCell ref="B196:F196"/>
    <mergeCell ref="L196:M196"/>
    <mergeCell ref="O196:P196"/>
    <mergeCell ref="B197:I197"/>
    <mergeCell ref="K197:P197"/>
    <mergeCell ref="A198:P198"/>
    <mergeCell ref="B199:F199"/>
    <mergeCell ref="L199:M199"/>
    <mergeCell ref="O199:P199"/>
    <mergeCell ref="A202:E202"/>
    <mergeCell ref="F202:P202"/>
    <mergeCell ref="B200:I200"/>
    <mergeCell ref="K200:P200"/>
    <mergeCell ref="A201:P201"/>
    <mergeCell ref="B203:F203"/>
    <mergeCell ref="L203:M203"/>
    <mergeCell ref="O203:P203"/>
    <mergeCell ref="B204:I204"/>
    <mergeCell ref="K204:P20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workbookViewId="0" topLeftCell="A195">
      <selection activeCell="N199" sqref="N199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8.421875" style="0" customWidth="1"/>
    <col min="4" max="4" width="10.57421875" style="0" customWidth="1"/>
    <col min="5" max="5" width="8.57421875" style="0" customWidth="1"/>
    <col min="6" max="6" width="9.28125" style="0" bestFit="1" customWidth="1"/>
    <col min="7" max="7" width="10.28125" style="0" customWidth="1"/>
    <col min="8" max="8" width="9.7109375" style="0" customWidth="1"/>
    <col min="9" max="9" width="10.8515625" style="0" customWidth="1"/>
    <col min="10" max="13" width="13.7109375" style="0" hidden="1" customWidth="1"/>
  </cols>
  <sheetData>
    <row r="1" spans="1:9" ht="13.5" thickBot="1">
      <c r="A1" s="278" t="s">
        <v>193</v>
      </c>
      <c r="B1" s="279"/>
      <c r="C1" s="279"/>
      <c r="D1" s="279"/>
      <c r="E1" s="279"/>
      <c r="F1" s="279"/>
      <c r="G1" s="279"/>
      <c r="H1" s="279"/>
      <c r="I1" s="280"/>
    </row>
    <row r="2" spans="1:9" ht="12.75">
      <c r="A2" s="281"/>
      <c r="B2" s="282"/>
      <c r="C2" s="282"/>
      <c r="D2" s="282"/>
      <c r="E2" s="282"/>
      <c r="F2" s="282"/>
      <c r="G2" s="282"/>
      <c r="H2" s="282"/>
      <c r="I2" s="283"/>
    </row>
    <row r="3" spans="1:15" ht="12.75">
      <c r="A3" s="263" t="s">
        <v>315</v>
      </c>
      <c r="B3" s="264"/>
      <c r="C3" s="264"/>
      <c r="D3" s="264"/>
      <c r="E3" s="264"/>
      <c r="F3" s="264"/>
      <c r="G3" s="264"/>
      <c r="H3" s="153" t="s">
        <v>84</v>
      </c>
      <c r="I3" s="154" t="str">
        <f>'[2]p1'!$H$4</f>
        <v>2007.1</v>
      </c>
      <c r="O3" s="62"/>
    </row>
    <row r="4" spans="1:19" s="1" customFormat="1" ht="13.5" thickBot="1">
      <c r="A4" s="285"/>
      <c r="B4" s="243"/>
      <c r="C4" s="243"/>
      <c r="D4" s="243"/>
      <c r="E4" s="243"/>
      <c r="F4" s="243"/>
      <c r="G4" s="243"/>
      <c r="H4" s="243"/>
      <c r="I4" s="286"/>
      <c r="J4" s="27"/>
      <c r="K4" s="27"/>
      <c r="L4" s="27"/>
      <c r="M4" s="27"/>
      <c r="N4" s="27"/>
      <c r="O4"/>
      <c r="P4"/>
      <c r="Q4"/>
      <c r="R4"/>
      <c r="S4"/>
    </row>
    <row r="5" spans="1:12" s="1" customFormat="1" ht="12.75">
      <c r="A5" s="287" t="s">
        <v>178</v>
      </c>
      <c r="B5" s="288"/>
      <c r="C5" s="291" t="str">
        <f>'[2]p1'!$C$5:$F$5</f>
        <v>28/05/2007 a 14/10/2007 </v>
      </c>
      <c r="D5" s="291"/>
      <c r="E5" s="292"/>
      <c r="F5" s="295" t="s">
        <v>305</v>
      </c>
      <c r="G5" s="296"/>
      <c r="H5" s="296"/>
      <c r="I5" s="297"/>
      <c r="J5" s="7"/>
      <c r="K5" s="7"/>
      <c r="L5" s="7"/>
    </row>
    <row r="6" spans="1:12" s="1" customFormat="1" ht="13.5" thickBot="1">
      <c r="A6" s="289" t="s">
        <v>179</v>
      </c>
      <c r="B6" s="290"/>
      <c r="C6" s="293" t="str">
        <f>'[2]p1'!$C$6:$F$6</f>
        <v>28/05/2007 a 02/10/2007</v>
      </c>
      <c r="D6" s="293"/>
      <c r="E6" s="294"/>
      <c r="F6" s="298" t="s">
        <v>306</v>
      </c>
      <c r="G6" s="299"/>
      <c r="H6" s="299"/>
      <c r="I6" s="300"/>
      <c r="J6" s="7"/>
      <c r="K6" s="7"/>
      <c r="L6" s="7"/>
    </row>
    <row r="7" spans="1:12" s="1" customFormat="1" ht="13.5" thickBot="1">
      <c r="A7" s="309" t="s">
        <v>180</v>
      </c>
      <c r="B7" s="310"/>
      <c r="C7" s="313" t="str">
        <f>IF('[2]p1'!$C$7&lt;&gt;0,'[2]p1'!$C$7,"")</f>
        <v>Nao Houveram</v>
      </c>
      <c r="D7" s="313"/>
      <c r="E7" s="132" t="s">
        <v>290</v>
      </c>
      <c r="F7" s="268">
        <f>IF('[2]p1'!$H$7&lt;&gt;0,'[2]p1'!$H$7,"")</f>
      </c>
      <c r="G7" s="269"/>
      <c r="H7" s="208">
        <f>IF('[2]p1'!$J$7&lt;&gt;0,'[2]p1'!$J$7,"")</f>
      </c>
      <c r="I7" s="269"/>
      <c r="J7"/>
      <c r="K7"/>
      <c r="L7"/>
    </row>
    <row r="8" spans="1:12" s="1" customFormat="1" ht="12.75">
      <c r="A8" s="301" t="s">
        <v>70</v>
      </c>
      <c r="B8" s="302"/>
      <c r="C8" s="302"/>
      <c r="D8" s="133">
        <f>'[2]p1'!$E$8</f>
        <v>20</v>
      </c>
      <c r="E8" s="303"/>
      <c r="F8" s="304"/>
      <c r="G8" s="304"/>
      <c r="H8" s="304"/>
      <c r="I8" s="305"/>
      <c r="J8" s="7"/>
      <c r="K8" s="7"/>
      <c r="L8" s="7"/>
    </row>
    <row r="9" spans="1:12" s="1" customFormat="1" ht="13.5" thickBot="1">
      <c r="A9" s="311" t="s">
        <v>71</v>
      </c>
      <c r="B9" s="312"/>
      <c r="C9" s="312"/>
      <c r="D9" s="134">
        <f>'[2]p1'!$E$9</f>
        <v>18</v>
      </c>
      <c r="E9" s="306"/>
      <c r="F9" s="307"/>
      <c r="G9" s="307"/>
      <c r="H9" s="307"/>
      <c r="I9" s="308"/>
      <c r="J9"/>
      <c r="K9"/>
      <c r="L9"/>
    </row>
    <row r="10" spans="1:9" ht="13.5" thickBot="1">
      <c r="A10" s="314"/>
      <c r="B10" s="314"/>
      <c r="C10" s="314"/>
      <c r="D10" s="314"/>
      <c r="E10" s="314"/>
      <c r="F10" s="314"/>
      <c r="G10" s="314"/>
      <c r="H10" s="314"/>
      <c r="I10" s="314"/>
    </row>
    <row r="11" spans="1:9" ht="13.5" thickBot="1">
      <c r="A11" s="315" t="s">
        <v>100</v>
      </c>
      <c r="B11" s="316"/>
      <c r="C11" s="316"/>
      <c r="D11" s="316"/>
      <c r="E11" s="316"/>
      <c r="F11" s="316"/>
      <c r="G11" s="316"/>
      <c r="H11" s="316"/>
      <c r="I11" s="317"/>
    </row>
    <row r="12" spans="1:9" ht="12.75">
      <c r="A12" s="318" t="s">
        <v>288</v>
      </c>
      <c r="B12" s="319"/>
      <c r="C12" s="319"/>
      <c r="D12" s="319"/>
      <c r="E12" s="161"/>
      <c r="F12" s="318" t="s">
        <v>234</v>
      </c>
      <c r="G12" s="319"/>
      <c r="H12" s="319"/>
      <c r="I12" s="164"/>
    </row>
    <row r="13" spans="1:9" ht="12.75">
      <c r="A13" s="321" t="s">
        <v>239</v>
      </c>
      <c r="B13" s="182"/>
      <c r="C13" s="182"/>
      <c r="D13" s="183"/>
      <c r="E13" s="162">
        <v>0</v>
      </c>
      <c r="F13" s="322" t="s">
        <v>238</v>
      </c>
      <c r="G13" s="323"/>
      <c r="H13" s="323"/>
      <c r="I13" s="165">
        <v>0</v>
      </c>
    </row>
    <row r="14" spans="1:9" ht="12.75">
      <c r="A14" s="321" t="s">
        <v>240</v>
      </c>
      <c r="B14" s="182"/>
      <c r="C14" s="182"/>
      <c r="D14" s="182"/>
      <c r="E14" s="162">
        <v>2</v>
      </c>
      <c r="F14" s="321" t="s">
        <v>101</v>
      </c>
      <c r="G14" s="182"/>
      <c r="H14" s="183"/>
      <c r="I14" s="165">
        <v>1</v>
      </c>
    </row>
    <row r="15" spans="1:9" ht="13.5" thickBot="1">
      <c r="A15" s="324" t="s">
        <v>237</v>
      </c>
      <c r="B15" s="185"/>
      <c r="C15" s="185"/>
      <c r="D15" s="185"/>
      <c r="E15" s="163">
        <f>SUM(E13:E14)</f>
        <v>2</v>
      </c>
      <c r="F15" s="324"/>
      <c r="G15" s="185"/>
      <c r="H15" s="186"/>
      <c r="I15" s="163">
        <f>SUM(I13:I14)</f>
        <v>1</v>
      </c>
    </row>
    <row r="16" spans="1:9" ht="13.5" thickBot="1">
      <c r="A16" s="320"/>
      <c r="B16" s="320"/>
      <c r="C16" s="320"/>
      <c r="D16" s="320"/>
      <c r="E16" s="320"/>
      <c r="F16" s="320"/>
      <c r="G16" s="320"/>
      <c r="H16" s="320"/>
      <c r="I16" s="320"/>
    </row>
    <row r="17" spans="1:9" ht="13.5" thickBot="1">
      <c r="A17" s="216" t="s">
        <v>291</v>
      </c>
      <c r="B17" s="208"/>
      <c r="C17" s="208"/>
      <c r="D17" s="208"/>
      <c r="E17" s="208"/>
      <c r="F17" s="208"/>
      <c r="G17" s="208"/>
      <c r="H17" s="208"/>
      <c r="I17" s="217"/>
    </row>
    <row r="18" spans="1:9" ht="12.75">
      <c r="A18" s="176" t="s">
        <v>102</v>
      </c>
      <c r="B18" s="177"/>
      <c r="C18" s="177"/>
      <c r="D18" s="177"/>
      <c r="E18" s="177"/>
      <c r="F18" s="177"/>
      <c r="G18" s="177"/>
      <c r="H18" s="178"/>
      <c r="I18" s="85">
        <v>0</v>
      </c>
    </row>
    <row r="19" spans="1:9" ht="12.75">
      <c r="A19" s="181" t="s">
        <v>103</v>
      </c>
      <c r="B19" s="182"/>
      <c r="C19" s="182"/>
      <c r="D19" s="182"/>
      <c r="E19" s="182"/>
      <c r="F19" s="182"/>
      <c r="G19" s="182"/>
      <c r="H19" s="183"/>
      <c r="I19" s="85">
        <v>0</v>
      </c>
    </row>
    <row r="20" spans="1:9" ht="12.75">
      <c r="A20" s="181" t="s">
        <v>235</v>
      </c>
      <c r="B20" s="182"/>
      <c r="C20" s="182"/>
      <c r="D20" s="182"/>
      <c r="E20" s="182"/>
      <c r="F20" s="182"/>
      <c r="G20" s="182"/>
      <c r="H20" s="183"/>
      <c r="I20" s="85">
        <v>0</v>
      </c>
    </row>
    <row r="21" spans="1:9" ht="12.75">
      <c r="A21" s="181" t="s">
        <v>236</v>
      </c>
      <c r="B21" s="182"/>
      <c r="C21" s="182"/>
      <c r="D21" s="182"/>
      <c r="E21" s="182"/>
      <c r="F21" s="182"/>
      <c r="G21" s="182"/>
      <c r="H21" s="183"/>
      <c r="I21" s="86">
        <v>0</v>
      </c>
    </row>
    <row r="22" spans="1:9" ht="13.5" thickBot="1">
      <c r="A22" s="184" t="s">
        <v>18</v>
      </c>
      <c r="B22" s="185"/>
      <c r="C22" s="185"/>
      <c r="D22" s="185"/>
      <c r="E22" s="185"/>
      <c r="F22" s="185"/>
      <c r="G22" s="185"/>
      <c r="H22" s="186"/>
      <c r="I22" s="69">
        <f>SUM(I18:I21)</f>
        <v>0</v>
      </c>
    </row>
    <row r="23" spans="1:9" ht="13.5" thickBot="1">
      <c r="A23" s="243"/>
      <c r="B23" s="243"/>
      <c r="C23" s="243"/>
      <c r="D23" s="243"/>
      <c r="E23" s="243"/>
      <c r="F23" s="243"/>
      <c r="G23" s="243"/>
      <c r="H23" s="243"/>
      <c r="I23" s="243"/>
    </row>
    <row r="24" spans="1:9" ht="13.5" thickBot="1">
      <c r="A24" s="268" t="s">
        <v>104</v>
      </c>
      <c r="B24" s="208"/>
      <c r="C24" s="208"/>
      <c r="D24" s="208"/>
      <c r="E24" s="208"/>
      <c r="F24" s="208"/>
      <c r="G24" s="208"/>
      <c r="H24" s="208"/>
      <c r="I24" s="269"/>
    </row>
    <row r="25" spans="1:9" ht="12.75">
      <c r="A25" s="176" t="s">
        <v>105</v>
      </c>
      <c r="B25" s="177"/>
      <c r="C25" s="177"/>
      <c r="D25" s="177"/>
      <c r="E25" s="177"/>
      <c r="F25" s="177"/>
      <c r="G25" s="177"/>
      <c r="H25" s="178"/>
      <c r="I25" s="85">
        <v>0</v>
      </c>
    </row>
    <row r="26" spans="1:9" ht="12.75">
      <c r="A26" s="181" t="s">
        <v>106</v>
      </c>
      <c r="B26" s="182"/>
      <c r="C26" s="182"/>
      <c r="D26" s="182"/>
      <c r="E26" s="182"/>
      <c r="F26" s="182"/>
      <c r="G26" s="182"/>
      <c r="H26" s="183"/>
      <c r="I26" s="86">
        <v>4</v>
      </c>
    </row>
    <row r="27" spans="1:9" ht="12.75">
      <c r="A27" s="181" t="s">
        <v>107</v>
      </c>
      <c r="B27" s="182"/>
      <c r="C27" s="182"/>
      <c r="D27" s="182"/>
      <c r="E27" s="182"/>
      <c r="F27" s="182"/>
      <c r="G27" s="182"/>
      <c r="H27" s="183"/>
      <c r="I27" s="86">
        <v>1</v>
      </c>
    </row>
    <row r="28" spans="1:9" ht="12.75">
      <c r="A28" s="181" t="s">
        <v>108</v>
      </c>
      <c r="B28" s="182"/>
      <c r="C28" s="182"/>
      <c r="D28" s="182"/>
      <c r="E28" s="182"/>
      <c r="F28" s="182"/>
      <c r="G28" s="182"/>
      <c r="H28" s="183"/>
      <c r="I28" s="86">
        <v>0</v>
      </c>
    </row>
    <row r="29" spans="1:9" ht="12.75">
      <c r="A29" s="181" t="s">
        <v>109</v>
      </c>
      <c r="B29" s="182"/>
      <c r="C29" s="182"/>
      <c r="D29" s="182"/>
      <c r="E29" s="182"/>
      <c r="F29" s="182"/>
      <c r="G29" s="182"/>
      <c r="H29" s="183"/>
      <c r="I29" s="86">
        <v>2</v>
      </c>
    </row>
    <row r="30" spans="1:9" ht="12.75">
      <c r="A30" s="181" t="s">
        <v>110</v>
      </c>
      <c r="B30" s="182"/>
      <c r="C30" s="182"/>
      <c r="D30" s="182"/>
      <c r="E30" s="182"/>
      <c r="F30" s="182"/>
      <c r="G30" s="182"/>
      <c r="H30" s="183"/>
      <c r="I30" s="86">
        <v>0</v>
      </c>
    </row>
    <row r="31" spans="1:9" ht="13.5" thickBot="1">
      <c r="A31" s="184" t="s">
        <v>18</v>
      </c>
      <c r="B31" s="185"/>
      <c r="C31" s="185"/>
      <c r="D31" s="185"/>
      <c r="E31" s="185"/>
      <c r="F31" s="185"/>
      <c r="G31" s="185"/>
      <c r="H31" s="186"/>
      <c r="I31" s="69">
        <f>SUM(I25:I30)</f>
        <v>7</v>
      </c>
    </row>
    <row r="32" spans="1:9" ht="13.5" thickBot="1">
      <c r="A32" s="243"/>
      <c r="B32" s="243"/>
      <c r="C32" s="243"/>
      <c r="D32" s="243"/>
      <c r="E32" s="243"/>
      <c r="F32" s="243"/>
      <c r="G32" s="243"/>
      <c r="H32" s="243"/>
      <c r="I32" s="243"/>
    </row>
    <row r="33" spans="1:9" s="7" customFormat="1" ht="13.5" thickBot="1">
      <c r="A33" s="268" t="s">
        <v>292</v>
      </c>
      <c r="B33" s="208"/>
      <c r="C33" s="208"/>
      <c r="D33" s="208"/>
      <c r="E33" s="208"/>
      <c r="F33" s="208"/>
      <c r="G33" s="208"/>
      <c r="H33" s="269"/>
      <c r="I33" s="128">
        <v>42</v>
      </c>
    </row>
    <row r="34" spans="1:9" s="7" customFormat="1" ht="12.75">
      <c r="A34" s="330"/>
      <c r="B34" s="179"/>
      <c r="C34" s="331"/>
      <c r="D34" s="318" t="s">
        <v>295</v>
      </c>
      <c r="E34" s="319"/>
      <c r="F34" s="319"/>
      <c r="G34" s="319"/>
      <c r="H34" s="135">
        <v>34</v>
      </c>
      <c r="I34" s="136">
        <f>IF(I33&lt;&gt;0,H34/I33,"")</f>
        <v>0.8095238095238095</v>
      </c>
    </row>
    <row r="35" spans="1:9" s="7" customFormat="1" ht="13.5" thickBot="1">
      <c r="A35" s="332"/>
      <c r="B35" s="333"/>
      <c r="C35" s="334"/>
      <c r="D35" s="325" t="s">
        <v>296</v>
      </c>
      <c r="E35" s="326"/>
      <c r="F35" s="326"/>
      <c r="G35" s="326"/>
      <c r="H35" s="137">
        <v>8</v>
      </c>
      <c r="I35" s="138">
        <f>IF(I33&lt;&gt;0,H35/I33,"")</f>
        <v>0.19047619047619047</v>
      </c>
    </row>
    <row r="36" spans="1:9" s="7" customFormat="1" ht="13.5" thickBot="1">
      <c r="A36" s="315" t="s">
        <v>289</v>
      </c>
      <c r="B36" s="316"/>
      <c r="C36" s="316"/>
      <c r="D36" s="316"/>
      <c r="E36" s="316"/>
      <c r="F36" s="316"/>
      <c r="G36" s="316"/>
      <c r="H36" s="316"/>
      <c r="I36" s="127">
        <v>35</v>
      </c>
    </row>
    <row r="37" spans="1:9" ht="13.5" thickBot="1">
      <c r="A37" s="243"/>
      <c r="B37" s="243"/>
      <c r="C37" s="243"/>
      <c r="D37" s="243"/>
      <c r="E37" s="243"/>
      <c r="F37" s="243"/>
      <c r="G37" s="243"/>
      <c r="H37" s="243"/>
      <c r="I37" s="243"/>
    </row>
    <row r="38" spans="1:9" ht="13.5" thickBot="1">
      <c r="A38" s="229" t="s">
        <v>294</v>
      </c>
      <c r="B38" s="230"/>
      <c r="C38" s="230"/>
      <c r="D38" s="230"/>
      <c r="E38" s="230"/>
      <c r="F38" s="230"/>
      <c r="G38" s="230"/>
      <c r="H38" s="230"/>
      <c r="I38" s="231"/>
    </row>
    <row r="39" spans="1:9" ht="12.75">
      <c r="A39" s="139" t="s">
        <v>111</v>
      </c>
      <c r="B39" s="140" t="s">
        <v>112</v>
      </c>
      <c r="C39" s="140" t="s">
        <v>113</v>
      </c>
      <c r="D39" s="140" t="s">
        <v>114</v>
      </c>
      <c r="E39" s="140" t="s">
        <v>112</v>
      </c>
      <c r="F39" s="140" t="s">
        <v>113</v>
      </c>
      <c r="G39" s="140" t="s">
        <v>115</v>
      </c>
      <c r="H39" s="140" t="s">
        <v>112</v>
      </c>
      <c r="I39" s="140" t="s">
        <v>113</v>
      </c>
    </row>
    <row r="40" spans="1:9" ht="12.75">
      <c r="A40" s="327"/>
      <c r="B40" s="328"/>
      <c r="C40" s="329"/>
      <c r="D40" s="100" t="s">
        <v>117</v>
      </c>
      <c r="E40" s="101">
        <v>4</v>
      </c>
      <c r="F40" s="129">
        <f>IF(I33&lt;&gt;0,E40/I33,"")</f>
        <v>0.09523809523809523</v>
      </c>
      <c r="G40" s="327"/>
      <c r="H40" s="328"/>
      <c r="I40" s="329"/>
    </row>
    <row r="41" spans="1:9" ht="12.75">
      <c r="A41" s="100" t="s">
        <v>116</v>
      </c>
      <c r="B41" s="96">
        <v>17</v>
      </c>
      <c r="C41" s="129">
        <f>IF(I33&lt;&gt;0,B41/I33,"")</f>
        <v>0.40476190476190477</v>
      </c>
      <c r="D41" s="100" t="s">
        <v>293</v>
      </c>
      <c r="E41" s="101">
        <v>5</v>
      </c>
      <c r="F41" s="129">
        <f>IF(I33&lt;&gt;0,E41/I33,"")</f>
        <v>0.11904761904761904</v>
      </c>
      <c r="G41" s="100" t="s">
        <v>297</v>
      </c>
      <c r="H41" s="96">
        <v>36</v>
      </c>
      <c r="I41" s="129">
        <f>IF(I33&lt;&gt;0,H41/I33,"")</f>
        <v>0.8571428571428571</v>
      </c>
    </row>
    <row r="42" spans="1:9" ht="12.75">
      <c r="A42" s="102" t="s">
        <v>118</v>
      </c>
      <c r="B42" s="97">
        <v>22</v>
      </c>
      <c r="C42" s="129">
        <f>IF(I33&lt;&gt;0,B42/I33,"")</f>
        <v>0.5238095238095238</v>
      </c>
      <c r="D42" s="102" t="s">
        <v>119</v>
      </c>
      <c r="E42" s="103">
        <v>16</v>
      </c>
      <c r="F42" s="129">
        <f>IF(I33&lt;&gt;0,E42/I33,"")</f>
        <v>0.38095238095238093</v>
      </c>
      <c r="G42" s="102" t="s">
        <v>28</v>
      </c>
      <c r="H42" s="97">
        <v>6</v>
      </c>
      <c r="I42" s="129">
        <f>IF(I33&lt;&gt;0,H42/I33,"")</f>
        <v>0.14285714285714285</v>
      </c>
    </row>
    <row r="43" spans="1:9" ht="12.75">
      <c r="A43" s="102" t="s">
        <v>229</v>
      </c>
      <c r="B43" s="97">
        <v>2</v>
      </c>
      <c r="C43" s="129">
        <f>IF(I33&lt;&gt;0,B43/I33,"")</f>
        <v>0.047619047619047616</v>
      </c>
      <c r="D43" s="102" t="s">
        <v>120</v>
      </c>
      <c r="E43" s="103">
        <v>14</v>
      </c>
      <c r="F43" s="129">
        <f>IF(I33&lt;&gt;0,E43/I33,"")</f>
        <v>0.3333333333333333</v>
      </c>
      <c r="G43" s="102" t="s">
        <v>49</v>
      </c>
      <c r="H43" s="97">
        <v>0</v>
      </c>
      <c r="I43" s="129">
        <f>IF(I33&lt;&gt;0,H43/I33,"")</f>
        <v>0</v>
      </c>
    </row>
    <row r="44" spans="1:9" ht="13.5" thickBot="1">
      <c r="A44" s="104" t="s">
        <v>121</v>
      </c>
      <c r="B44" s="98">
        <v>1</v>
      </c>
      <c r="C44" s="129">
        <f>IF(I33&lt;&gt;0,B44/I33,"")</f>
        <v>0.023809523809523808</v>
      </c>
      <c r="D44" s="105" t="s">
        <v>122</v>
      </c>
      <c r="E44" s="106">
        <v>3</v>
      </c>
      <c r="F44" s="131">
        <f>IF(I33&lt;&gt;0,E44/I33,"")</f>
        <v>0.07142857142857142</v>
      </c>
      <c r="G44" s="105" t="s">
        <v>123</v>
      </c>
      <c r="H44" s="98">
        <v>0</v>
      </c>
      <c r="I44" s="131">
        <f>IF(I33&lt;&gt;0,H44/I33,"")</f>
        <v>0</v>
      </c>
    </row>
    <row r="45" spans="1:9" ht="13.5" thickBot="1">
      <c r="A45" s="107" t="s">
        <v>18</v>
      </c>
      <c r="B45" s="108">
        <f>SUM(B40:B44)</f>
        <v>42</v>
      </c>
      <c r="C45" s="130">
        <f>SUM(C41:C44)</f>
        <v>1</v>
      </c>
      <c r="D45" s="107" t="s">
        <v>18</v>
      </c>
      <c r="E45" s="99">
        <f>SUM(E40:E44)</f>
        <v>42</v>
      </c>
      <c r="F45" s="130">
        <f>SUM(F40:F44)</f>
        <v>1</v>
      </c>
      <c r="G45" s="107" t="s">
        <v>18</v>
      </c>
      <c r="H45" s="99">
        <f>SUM(H40:H44)</f>
        <v>42</v>
      </c>
      <c r="I45" s="130">
        <f>SUM(I41:I44)</f>
        <v>1</v>
      </c>
    </row>
    <row r="46" spans="1:9" ht="13.5" thickBot="1">
      <c r="A46" s="218"/>
      <c r="B46" s="218"/>
      <c r="C46" s="218"/>
      <c r="D46" s="218"/>
      <c r="E46" s="218"/>
      <c r="F46" s="218"/>
      <c r="G46" s="218"/>
      <c r="H46" s="218"/>
      <c r="I46" s="218"/>
    </row>
    <row r="47" spans="1:9" ht="13.5" thickBot="1">
      <c r="A47" s="229" t="s">
        <v>241</v>
      </c>
      <c r="B47" s="230"/>
      <c r="C47" s="230"/>
      <c r="D47" s="230"/>
      <c r="E47" s="230"/>
      <c r="F47" s="230"/>
      <c r="G47" s="230"/>
      <c r="H47" s="230"/>
      <c r="I47" s="231"/>
    </row>
    <row r="48" spans="1:9" ht="12.75">
      <c r="A48" s="176" t="s">
        <v>298</v>
      </c>
      <c r="B48" s="177"/>
      <c r="C48" s="177"/>
      <c r="D48" s="177"/>
      <c r="E48" s="177"/>
      <c r="F48" s="177"/>
      <c r="G48" s="177"/>
      <c r="H48" s="178"/>
      <c r="I48" s="70">
        <f>IF(B41&lt;&gt;0,E40/B41,"")</f>
        <v>0.23529411764705882</v>
      </c>
    </row>
    <row r="49" spans="1:9" ht="12.75">
      <c r="A49" s="181" t="s">
        <v>302</v>
      </c>
      <c r="B49" s="182"/>
      <c r="C49" s="182"/>
      <c r="D49" s="182"/>
      <c r="E49" s="182"/>
      <c r="F49" s="182"/>
      <c r="G49" s="182"/>
      <c r="H49" s="183"/>
      <c r="I49" s="71">
        <f>IF(B41&lt;&gt;0,E41/B41,"")</f>
        <v>0.29411764705882354</v>
      </c>
    </row>
    <row r="50" spans="1:9" ht="12.75">
      <c r="A50" s="335" t="s">
        <v>299</v>
      </c>
      <c r="B50" s="336"/>
      <c r="C50" s="336"/>
      <c r="D50" s="336"/>
      <c r="E50" s="336"/>
      <c r="F50" s="336"/>
      <c r="G50" s="336"/>
      <c r="H50" s="337"/>
      <c r="I50" s="71">
        <f>IF(B41&lt;&gt;0,E42/B41,"")</f>
        <v>0.9411764705882353</v>
      </c>
    </row>
    <row r="51" spans="1:9" ht="12.75">
      <c r="A51" s="181" t="s">
        <v>300</v>
      </c>
      <c r="B51" s="182"/>
      <c r="C51" s="182"/>
      <c r="D51" s="182"/>
      <c r="E51" s="182"/>
      <c r="F51" s="182"/>
      <c r="G51" s="182"/>
      <c r="H51" s="183"/>
      <c r="I51" s="71">
        <f>IF(B42&lt;&gt;0,E43/B42,"")</f>
        <v>0.6363636363636364</v>
      </c>
    </row>
    <row r="52" spans="1:9" ht="12.75">
      <c r="A52" s="323" t="s">
        <v>301</v>
      </c>
      <c r="B52" s="323"/>
      <c r="C52" s="323"/>
      <c r="D52" s="323"/>
      <c r="E52" s="323"/>
      <c r="F52" s="323"/>
      <c r="G52" s="323"/>
      <c r="H52" s="323"/>
      <c r="I52" s="71">
        <f>IF(B44&lt;&gt;0,E44/(B43+B44),"")</f>
        <v>1</v>
      </c>
    </row>
    <row r="53" spans="1:9" ht="10.5" customHeight="1" thickBot="1">
      <c r="A53" s="219"/>
      <c r="B53" s="219"/>
      <c r="C53" s="219"/>
      <c r="D53" s="219"/>
      <c r="E53" s="219"/>
      <c r="F53" s="219"/>
      <c r="G53" s="219"/>
      <c r="H53" s="219"/>
      <c r="I53" s="219"/>
    </row>
    <row r="54" spans="1:9" ht="12.75" hidden="1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 hidden="1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 hidden="1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3.5" thickBot="1">
      <c r="A57" s="229" t="s">
        <v>242</v>
      </c>
      <c r="B57" s="230"/>
      <c r="C57" s="230"/>
      <c r="D57" s="230"/>
      <c r="E57" s="230"/>
      <c r="F57" s="230"/>
      <c r="G57" s="230"/>
      <c r="H57" s="230"/>
      <c r="I57" s="231"/>
    </row>
    <row r="58" spans="1:9" ht="12.75">
      <c r="A58" s="338" t="s">
        <v>52</v>
      </c>
      <c r="B58" s="339"/>
      <c r="C58" s="339"/>
      <c r="D58" s="339"/>
      <c r="E58" s="339"/>
      <c r="F58" s="339"/>
      <c r="G58" s="339"/>
      <c r="H58" s="340"/>
      <c r="I58" s="72">
        <f>SUM('[2]p1'!L5,'[2]p2'!L5,'[2]p3'!L5,'[2]p4'!L5,'[2]p5'!L5,'[2]p6'!L5,'[2]p7'!L5,'[2]p8'!L5,'[2]p9'!L5,'[2]p10'!L5,'[2]p11'!L5,'[2]p12'!L5,'[2]p13'!L5,'[2]p14'!L5,'[2]p15'!L5,'[2]p16'!L5,'[2]p17'!L5,'[2]p18'!L5,'[2]p19'!L5,'[2]p20'!L5,'[2]p21'!L5,'[2]p22'!L5,'[2]p23'!L5,'[2]p24'!L5,'[2]p25'!L5)+SUM('[2]p26'!L5,'[2]p27'!L5,'[2]p28'!L5,'[2]p29'!L5,'[2]p30'!L5,'[2]p31'!L5,'[2]p32'!L5,'[2]p33'!L5,'[2]p34'!L5,'[2]p35'!L5,'[2]p36'!L5,'[2]p37'!L5,'[2]p38'!L5,'[2]p39'!L5,'[2]p40'!L5,'[2]p41'!L5,'[2]p42'!L5,'[2]p43'!L5,'[2]p44'!L5,'[2]p45'!L5,'[2]p46'!L5,'[2]p47'!L5,'[2]p48'!L5,'[2]p49'!L5,'[2]p50'!L5)</f>
        <v>27200</v>
      </c>
    </row>
    <row r="59" spans="1:9" ht="12.75">
      <c r="A59" s="209" t="s">
        <v>53</v>
      </c>
      <c r="B59" s="220"/>
      <c r="C59" s="220"/>
      <c r="D59" s="220"/>
      <c r="E59" s="220"/>
      <c r="F59" s="220"/>
      <c r="G59" s="220"/>
      <c r="H59" s="191"/>
      <c r="I59" s="68">
        <f>SUM('[2]p1'!L6,'[2]p2'!L6,'[2]p3'!L6,'[2]p4'!L6,'[2]p5'!L6,'[2]p6'!L6,'[2]p7'!L6,'[2]p8'!L6,'[2]p9'!L6,'[2]p10'!L6,'[2]p11'!L6,'[2]p12'!L6,'[2]p13'!L6,'[2]p14'!L6,'[2]p15'!L6,'[2]p16'!L6,'[2]p17'!L6,'[2]p18'!L6,'[2]p19'!L6,'[2]p20'!L6,'[2]p21'!L6,'[2]p22'!L6,'[2]p23'!L6,'[2]p24'!L6,'[2]p25'!L6)+SUM('[2]p26'!L6,'[2]p27'!L6,'[2]p28'!L6,'[2]p29'!L6,'[2]p30'!L6,'[2]p31'!L6,'[2]p32'!L6,'[2]p33'!L6,'[2]p34'!L6,'[2]p35'!L6,'[2]p36'!L6,'[2]p37'!L6,'[2]p38'!L6,'[2]p39'!L6,'[2]p40'!L6,'[2]p41'!L6,'[2]p42'!L6,'[2]p43'!L6,'[2]p44'!L6,'[2]p45'!L6,'[2]p46'!L6,'[2]p47'!L6,'[2]p48'!L6,'[2]p49'!L6,'[2]p50'!L6)</f>
        <v>24360</v>
      </c>
    </row>
    <row r="60" spans="1:9" ht="13.5" thickBot="1">
      <c r="A60" s="192" t="s">
        <v>304</v>
      </c>
      <c r="B60" s="187"/>
      <c r="C60" s="187"/>
      <c r="D60" s="187"/>
      <c r="E60" s="187"/>
      <c r="F60" s="187"/>
      <c r="G60" s="187"/>
      <c r="H60" s="188"/>
      <c r="I60" s="73">
        <f>SUM('[2]p1'!L8,'[2]p2'!L8,'[2]p3'!L8,'[2]p4'!L8,'[2]p5'!L8,'[2]p6'!L8,'[2]p7'!L8,'[2]p8'!L8,'[2]p9'!L8,'[2]p10'!L8,'[2]p11'!L8,'[2]p12'!L8,'[2]p13'!L8,'[2]p14'!L8,'[2]p15'!L8,'[2]p16'!L8,'[2]p17'!L8,'[2]p18'!L8,'[2]p19'!L8,'[2]p20'!L8,'[2]p21'!L8,'[2]p22'!L8,'[2]p23'!L8,'[2]p24'!L8,'[2]p25'!L8)+SUM('[2]p26'!L8,'[2]p27'!L8,'[2]p28'!L8,'[2]p29'!L8,'[2]p30'!L8,'[2]p31'!L8,'[2]p32'!L8,'[2]p33'!L8,'[2]p34'!L8,'[2]p35'!L8,'[2]p36'!L8,'[2]p37'!L8,'[2]p38'!L8,'[2]p39'!L8,'[2]p40'!L8,'[2]p41'!L8,'[2]p42'!L8,'[2]p43'!L8,'[2]p44'!L8,'[2]p45'!L8,'[2]p46'!L8,'[2]p47'!L8,'[2]p48'!L8,'[2]p49'!L8,'[2]p50'!L8)</f>
        <v>25978</v>
      </c>
    </row>
    <row r="61" spans="1:9" ht="13.5" thickBot="1">
      <c r="A61" s="189" t="s">
        <v>303</v>
      </c>
      <c r="B61" s="190"/>
      <c r="C61" s="190"/>
      <c r="D61" s="190"/>
      <c r="E61" s="190"/>
      <c r="F61" s="190"/>
      <c r="G61" s="190"/>
      <c r="H61" s="190"/>
      <c r="I61" s="180"/>
    </row>
    <row r="62" spans="1:9" ht="13.5" thickBot="1">
      <c r="A62" s="218"/>
      <c r="B62" s="218"/>
      <c r="C62" s="218"/>
      <c r="D62" s="218"/>
      <c r="E62" s="218"/>
      <c r="F62" s="218"/>
      <c r="G62" s="218"/>
      <c r="H62" s="218"/>
      <c r="I62" s="218"/>
    </row>
    <row r="63" spans="1:9" ht="13.5" thickBot="1">
      <c r="A63" s="229" t="s">
        <v>243</v>
      </c>
      <c r="B63" s="230"/>
      <c r="C63" s="230"/>
      <c r="D63" s="230"/>
      <c r="E63" s="230"/>
      <c r="F63" s="230"/>
      <c r="G63" s="230"/>
      <c r="H63" s="230"/>
      <c r="I63" s="231"/>
    </row>
    <row r="64" spans="1:9" ht="12.75">
      <c r="A64" s="265" t="s">
        <v>124</v>
      </c>
      <c r="B64" s="266"/>
      <c r="C64" s="266"/>
      <c r="D64" s="266"/>
      <c r="E64" s="266"/>
      <c r="F64" s="266"/>
      <c r="G64" s="266"/>
      <c r="H64" s="267"/>
      <c r="I64" s="87">
        <v>48</v>
      </c>
    </row>
    <row r="65" spans="1:9" ht="12.75">
      <c r="A65" s="242" t="s">
        <v>125</v>
      </c>
      <c r="B65" s="210"/>
      <c r="C65" s="210"/>
      <c r="D65" s="210"/>
      <c r="E65" s="210"/>
      <c r="F65" s="210"/>
      <c r="G65" s="210"/>
      <c r="H65" s="211"/>
      <c r="I65" s="166">
        <v>98</v>
      </c>
    </row>
    <row r="66" spans="1:9" ht="12.75">
      <c r="A66" s="242" t="s">
        <v>126</v>
      </c>
      <c r="B66" s="210"/>
      <c r="C66" s="210"/>
      <c r="D66" s="210"/>
      <c r="E66" s="210"/>
      <c r="F66" s="210"/>
      <c r="G66" s="210"/>
      <c r="H66" s="211"/>
      <c r="I66" s="74">
        <f>SUM('[2]p1'!I62,'[2]p2'!I62,'[2]p3'!I62,'[2]p4'!I62,'[2]p5'!I62,'[2]p6'!I62,'[2]p7'!I62,'[2]p8'!I62,'[2]p9'!I62,'[2]p10'!I62,'[2]p11'!I62,'[2]p12'!I62,'[2]p13'!I62,'[2]p14'!I62,'[2]p15'!I62,'[2]p16'!I62,'[2]p17'!I62,'[2]p18'!I62,'[2]p19'!I62,'[2]p20'!I62,'[2]p21'!I62,'[2]p22'!I62,'[2]p23'!I62,'[2]p24'!I62,'[2]p25'!I62)+SUM('[2]p26'!I62,'[2]p27'!I62,'[2]p28'!I62,'[2]p29'!I62,'[2]p30'!I62,'[2]p31'!I62,'[2]p32'!I62,'[2]p33'!I62,'[2]p34'!I62,'[2]p35'!I62,'[2]p36'!I62,'[2]p37'!I62,'[2]p38'!I62,'[2]p39'!I62,'[2]p40'!I62,'[2]p41'!I62,'[2]p42'!I62,'[2]p43'!I62,'[2]p44'!I62,'[2]p45'!I62,'[2]p46'!I62,'[2]p47'!I62,'[2]p48'!I62,'[2]p49'!I62,'[2]p50'!I62)</f>
        <v>3459</v>
      </c>
    </row>
    <row r="67" spans="1:9" ht="12.75">
      <c r="A67" s="242" t="s">
        <v>127</v>
      </c>
      <c r="B67" s="210"/>
      <c r="C67" s="210"/>
      <c r="D67" s="210"/>
      <c r="E67" s="210"/>
      <c r="F67" s="210"/>
      <c r="G67" s="210"/>
      <c r="H67" s="211"/>
      <c r="I67" s="74">
        <f>SUM('[2]p1'!E62,'[2]p2'!E62,'[2]p3'!E62,'[2]p4'!E62,'[2]p5'!E62,'[2]p6'!E62,'[2]p7'!E62,'[2]p8'!E62,'[2]p9'!E62,'[2]p10'!E62,'[2]p11'!E62,'[2]p12'!E62,'[2]p13'!E62,'[2]p14'!E62,'[2]p15'!E62,'[2]p16'!E62,'[2]p17'!E62,'[2]p18'!E62,'[2]p19'!E62,'[2]p20'!E62,'[2]p21'!E62,'[2]p22'!E62,'[2]p23'!E62,'[2]p24'!E62,'[2]p25'!E62)+SUM('[2]p26'!E62,'[2]p27'!E62,'[2]p28'!E62,'[2]p29'!E62,'[2]p30'!E62,'[2]p31'!E62,'[2]p32'!E62,'[2]p33'!E62,'[2]p34'!E62,'[2]p35'!E62,'[2]p36'!E62,'[2]p37'!E62,'[2]p38'!E62,'[2]p39'!E62,'[2]p40'!E62,'[2]p41'!E62,'[2]p42'!E62,'[2]p43'!E62,'[2]p44'!E62,'[2]p45'!E62,'[2]p46'!E62,'[2]p47'!E62,'[2]p48'!E62,'[2]p49'!E62,'[2]p50'!E62)</f>
        <v>372.7</v>
      </c>
    </row>
    <row r="68" spans="1:9" ht="12.75">
      <c r="A68" s="242" t="s">
        <v>128</v>
      </c>
      <c r="B68" s="210"/>
      <c r="C68" s="210"/>
      <c r="D68" s="210"/>
      <c r="E68" s="210"/>
      <c r="F68" s="210"/>
      <c r="G68" s="210"/>
      <c r="H68" s="211"/>
      <c r="I68" s="74">
        <f>SUM('[2]p1'!F62,'[2]p2'!F62,'[2]p3'!F62,'[2]p4'!F62,'[2]p5'!F62,'[2]p6'!F62,'[2]p7'!F62,'[2]p8'!F62,'[2]p9'!F62,'[2]p10'!F62,'[2]p11'!F62,'[2]p12'!F62,'[2]p13'!F62,'[2]p14'!F62,'[2]p15'!F62,'[2]p16'!F62,'[2]p17'!F62,'[2]p18'!F62,'[2]p19'!F62,'[2]p20'!F62,'[2]p21'!F62,'[2]p22'!F62,'[2]p23'!F62,'[2]p24'!F62,'[2]p25'!F62)+SUM('[2]p26'!F62,'[2]p27'!F62,'[2]p28'!F62,'[2]p29'!F62,'[2]p30'!F62,'[2]p31'!F62,'[2]p32'!F62,'[2]p33'!F62,'[2]p34'!F62,'[2]p35'!F62,'[2]p36'!F62,'[2]p37'!F62,'[2]p38'!F62,'[2]p39'!F62,'[2]p40'!F62,'[2]p41'!F62,'[2]p42'!F62,'[2]p43'!F62,'[2]p44'!F62,'[2]p45'!F62,'[2]p46'!F62,'[2]p47'!F62,'[2]p48'!F62,'[2]p49'!F62,'[2]p50'!F62)</f>
        <v>5636</v>
      </c>
    </row>
    <row r="69" spans="1:9" ht="12.75">
      <c r="A69" s="172" t="s">
        <v>129</v>
      </c>
      <c r="B69" s="173"/>
      <c r="C69" s="173"/>
      <c r="D69" s="173"/>
      <c r="E69" s="173"/>
      <c r="F69" s="173"/>
      <c r="G69" s="173"/>
      <c r="H69" s="174"/>
      <c r="I69" s="74">
        <f>SUM('[2]p1'!G62,'[2]p2'!G62,'[2]p3'!G62,'[2]p4'!G62,'[2]p5'!G62,'[2]p6'!G62,'[2]p7'!G62,'[2]p8'!G62,'[2]p9'!G62,'[2]p10'!G62,'[2]p11'!G62,'[2]p12'!G62,'[2]p13'!G62,'[2]p14'!G62,'[2]p15'!G62,'[2]p16'!G62,'[2]p17'!G62,'[2]p18'!G62,'[2]p19'!G62,'[2]p20'!G62,'[2]p21'!G62,'[2]p22'!G62,'[2]p23'!G62,'[2]p24'!G62,'[2]p25'!G62)+SUM('[2]p26'!G62,'[2]p27'!G62,'[2]p28'!G62,'[2]p29'!G62,'[2]p30'!G62,'[2]p31'!G62,'[2]p32'!G62,'[2]p33'!G62,'[2]p34'!G62,'[2]p35'!G62,'[2]p36'!G62,'[2]p37'!G62,'[2]p38'!G62,'[2]p39'!G62,'[2]p40'!G62,'[2]p41'!G62,'[2]p42'!G62,'[2]p43'!G62,'[2]p44'!G62,'[2]p45'!G62,'[2]p46'!G62,'[2]p47'!G62,'[2]p48'!G62,'[2]p49'!G62,'[2]p50'!G62)</f>
        <v>9750</v>
      </c>
    </row>
    <row r="70" spans="1:9" ht="12.75">
      <c r="A70" s="242" t="s">
        <v>253</v>
      </c>
      <c r="B70" s="210"/>
      <c r="C70" s="210"/>
      <c r="D70" s="210"/>
      <c r="E70" s="210"/>
      <c r="F70" s="210"/>
      <c r="G70" s="210"/>
      <c r="H70" s="211"/>
      <c r="I70" s="71">
        <f>IF(I65&lt;&gt;0,I66/I65,"0-turma")</f>
        <v>35.295918367346935</v>
      </c>
    </row>
    <row r="71" spans="1:9" ht="13.5" thickBot="1">
      <c r="A71" s="270" t="s">
        <v>130</v>
      </c>
      <c r="B71" s="227"/>
      <c r="C71" s="227"/>
      <c r="D71" s="227"/>
      <c r="E71" s="227"/>
      <c r="F71" s="227"/>
      <c r="G71" s="227"/>
      <c r="H71" s="228"/>
      <c r="I71" s="88">
        <v>16</v>
      </c>
    </row>
    <row r="72" spans="1:9" ht="13.5" thickBot="1">
      <c r="A72" s="179"/>
      <c r="B72" s="179"/>
      <c r="C72" s="179"/>
      <c r="D72" s="179"/>
      <c r="E72" s="179"/>
      <c r="F72" s="179"/>
      <c r="G72" s="179"/>
      <c r="H72" s="179"/>
      <c r="I72" s="179"/>
    </row>
    <row r="73" spans="1:9" ht="13.5" thickBot="1">
      <c r="A73" s="229" t="s">
        <v>244</v>
      </c>
      <c r="B73" s="230"/>
      <c r="C73" s="230"/>
      <c r="D73" s="230"/>
      <c r="E73" s="230"/>
      <c r="F73" s="230"/>
      <c r="G73" s="230"/>
      <c r="H73" s="230"/>
      <c r="I73" s="231"/>
    </row>
    <row r="74" spans="1:9" ht="12.75">
      <c r="A74" s="265" t="s">
        <v>131</v>
      </c>
      <c r="B74" s="266"/>
      <c r="C74" s="266"/>
      <c r="D74" s="266"/>
      <c r="E74" s="266"/>
      <c r="F74" s="266"/>
      <c r="G74" s="266"/>
      <c r="H74" s="267"/>
      <c r="I74" s="87">
        <v>9</v>
      </c>
    </row>
    <row r="75" spans="1:9" ht="15.75">
      <c r="A75" s="242" t="s">
        <v>132</v>
      </c>
      <c r="B75" s="210"/>
      <c r="C75" s="210"/>
      <c r="D75" s="210"/>
      <c r="E75" s="210"/>
      <c r="F75" s="210"/>
      <c r="G75" s="210"/>
      <c r="H75" s="211"/>
      <c r="I75" s="167">
        <v>9</v>
      </c>
    </row>
    <row r="76" spans="1:9" ht="12.75">
      <c r="A76" s="242" t="s">
        <v>133</v>
      </c>
      <c r="B76" s="210"/>
      <c r="C76" s="210"/>
      <c r="D76" s="210"/>
      <c r="E76" s="210"/>
      <c r="F76" s="210"/>
      <c r="G76" s="210"/>
      <c r="H76" s="211"/>
      <c r="I76" s="148">
        <f>SUM('[2]p1'!I74,'[2]p2'!I74,'[2]p3'!I74,'[2]p4'!I74,'[2]p5'!I74,'[2]p6'!I74,'[2]p7'!I74,'[2]p8'!I74,'[2]p9'!I74,'[2]p10'!I74,'[2]p11'!I74,'[2]p12'!I74,'[2]p13'!I74,'[2]p14'!I74,'[2]p15'!I74,'[2]p16'!I74,'[2]p17'!I74,'[2]p18'!I74,'[2]p19'!I74,'[2]p20'!I74,'[2]p21'!I74,'[2]p22'!I74,'[2]p23'!I74,'[2]p24'!I74,'[2]p25'!I74)+SUM('[2]p26'!I74,'[2]p27'!I74,'[2]p28'!I74,'[2]p29'!I74,'[2]p30'!I74,'[2]p31'!I74,'[2]p32'!I74,'[2]p33'!I74,'[2]p34'!I74,'[2]p35'!I74,'[2]p36'!I74,'[2]p37'!I74,'[2]p38'!I74,'[2]p39'!I74,'[2]p40'!I74,'[2]p41'!I74,'[2]p42'!I74,'[2]p43'!I74,'[2]p44'!I74,'[2]p45'!I74,'[2]p46'!I74,'[2]p47'!I74,'[2]p48'!I74,'[2]p49'!I74,'[2]p50'!I74)</f>
        <v>73</v>
      </c>
    </row>
    <row r="77" spans="1:9" ht="12.75">
      <c r="A77" s="242" t="s">
        <v>134</v>
      </c>
      <c r="B77" s="210"/>
      <c r="C77" s="210"/>
      <c r="D77" s="210"/>
      <c r="E77" s="210"/>
      <c r="F77" s="210"/>
      <c r="G77" s="210"/>
      <c r="H77" s="211"/>
      <c r="I77" s="74">
        <f>SUM('[2]p1'!E74,'[2]p2'!E74,'[2]p3'!E74,'[2]p4'!E74,'[2]p5'!E74,'[2]p6'!E74,'[2]p7'!E74,'[2]p8'!E74,'[2]p9'!E74,'[2]p10'!E74,'[2]p11'!E74,'[2]p12'!E74,'[2]p13'!E74,'[2]p14'!E74,'[2]p15'!E74,'[2]p16'!E74,'[2]p17'!E74,'[2]p18'!E74,'[2]p19'!E74,'[2]p20'!E74,'[2]p21'!E74,'[2]p22'!E74,'[2]p23'!E74,'[2]p24'!E74,'[2]p25'!E74)+SUM('[2]p26'!E74,'[2]p27'!E74,'[2]p28'!E74,'[2]p29'!E74,'[2]p30'!E74,'[2]p31'!E74,'[2]p32'!E74,'[2]p33'!E74,'[2]p34'!E74,'[2]p35'!E74,'[2]p36'!E74,'[2]p37'!E74,'[2]p38'!E74,'[2]p39'!E74,'[2]p40'!E74,'[2]p41'!E74,'[2]p42'!E74,'[2]p43'!E74,'[2]p44'!E74,'[2]p45'!E74,'[2]p46'!E74,'[2]p47'!E74,'[2]p48'!E74,'[2]p49'!E74,'[2]p50'!E74)</f>
        <v>23</v>
      </c>
    </row>
    <row r="78" spans="1:9" ht="12.75">
      <c r="A78" s="242" t="s">
        <v>135</v>
      </c>
      <c r="B78" s="210"/>
      <c r="C78" s="210"/>
      <c r="D78" s="210"/>
      <c r="E78" s="210"/>
      <c r="F78" s="210"/>
      <c r="G78" s="210"/>
      <c r="H78" s="211"/>
      <c r="I78" s="148">
        <f>SUM('[2]p1'!F74,'[2]p2'!F74,'[2]p3'!F74,'[2]p4'!F74,'[2]p5'!F74,'[2]p6'!F74,'[2]p7'!F74,'[2]p8'!F74,'[2]p9'!F74,'[2]p10'!F74,'[2]p11'!F74,'[2]p12'!F74,'[2]p13'!F74,'[2]p14'!F74,'[2]p15'!F74,'[2]p16'!F74,'[2]p17'!F74,'[2]p18'!F74,'[2]p19'!F74,'[2]p20'!F74,'[2]p21'!F74,'[2]p22'!F74,'[2]p23'!F74,'[2]p24'!F74,'[2]p25'!F74)+SUM('[2]p26'!F74,'[2]p27'!F74,'[2]p28'!F74,'[2]p29'!F74,'[2]p30'!F74,'[2]p31'!F74,'[2]p32'!F74,'[2]p33'!F74,'[2]p34'!F74,'[2]p35'!F74,'[2]p36'!F74,'[2]p37'!F74,'[2]p38'!F74,'[2]p39'!F74,'[2]p40'!F74,'[2]p41'!F74,'[2]p42'!F74,'[2]p43'!F74,'[2]p44'!F74,'[2]p45'!F74,'[2]p46'!F74,'[2]p47'!F74,'[2]p48'!F74,'[2]p49'!F74,'[2]p50'!F74)</f>
        <v>345</v>
      </c>
    </row>
    <row r="79" spans="1:9" ht="12.75">
      <c r="A79" s="172" t="s">
        <v>136</v>
      </c>
      <c r="B79" s="173"/>
      <c r="C79" s="173"/>
      <c r="D79" s="173"/>
      <c r="E79" s="173"/>
      <c r="F79" s="173"/>
      <c r="G79" s="173"/>
      <c r="H79" s="174"/>
      <c r="I79" s="74">
        <f>SUM('[2]p1'!G74,'[2]p2'!G74,'[2]p3'!G74,'[2]p4'!G74,'[2]p5'!G74,'[2]p6'!G74,'[2]p7'!G74,'[2]p8'!G74,'[2]p9'!G74,'[2]p10'!G74,'[2]p11'!G74,'[2]p12'!G74,'[2]p13'!G74,'[2]p14'!G74,'[2]p15'!G74,'[2]p16'!G74,'[2]p17'!G74,'[2]p18'!G74,'[2]p19'!G74,'[2]p20'!G74,'[2]p21'!G74,'[2]p22'!G74,'[2]p23'!G74,'[2]p24'!G74,'[2]p25'!G74)+SUM('[2]p26'!G74,'[2]p27'!G74,'[2]p28'!G74,'[2]p29'!G74,'[2]p30'!G74,'[2]p31'!G74,'[2]p32'!G74,'[2]p33'!G74,'[2]p34'!G74,'[2]p35'!G74,'[2]p36'!G74,'[2]p37'!G74,'[2]p38'!G74,'[2]p39'!G74,'[2]p40'!G74,'[2]p41'!G74,'[2]p42'!G74,'[2]p43'!G74,'[2]p44'!G74,'[2]p45'!G74,'[2]p46'!G74,'[2]p47'!G74,'[2]p48'!G74,'[2]p49'!G74,'[2]p50'!G74)</f>
        <v>530</v>
      </c>
    </row>
    <row r="80" spans="1:9" ht="12.75">
      <c r="A80" s="242" t="s">
        <v>254</v>
      </c>
      <c r="B80" s="210"/>
      <c r="C80" s="210"/>
      <c r="D80" s="210"/>
      <c r="E80" s="210"/>
      <c r="F80" s="210"/>
      <c r="G80" s="210"/>
      <c r="H80" s="211"/>
      <c r="I80" s="71">
        <f>IF(I75&lt;&gt;0,I76/I75,"0-turma")</f>
        <v>8.11111111111111</v>
      </c>
    </row>
    <row r="81" spans="1:9" ht="13.5" thickBot="1">
      <c r="A81" s="270" t="s">
        <v>137</v>
      </c>
      <c r="B81" s="227"/>
      <c r="C81" s="227"/>
      <c r="D81" s="227"/>
      <c r="E81" s="227"/>
      <c r="F81" s="227"/>
      <c r="G81" s="227"/>
      <c r="H81" s="228"/>
      <c r="I81" s="88">
        <v>1</v>
      </c>
    </row>
    <row r="82" spans="1:9" ht="13.5" thickBot="1">
      <c r="A82" s="208"/>
      <c r="B82" s="208"/>
      <c r="C82" s="208"/>
      <c r="D82" s="208"/>
      <c r="E82" s="208"/>
      <c r="F82" s="208"/>
      <c r="G82" s="208"/>
      <c r="H82" s="208"/>
      <c r="I82" s="208"/>
    </row>
    <row r="83" spans="1:9" ht="13.5" thickBot="1">
      <c r="A83" s="229" t="s">
        <v>245</v>
      </c>
      <c r="B83" s="230"/>
      <c r="C83" s="230"/>
      <c r="D83" s="230"/>
      <c r="E83" s="230"/>
      <c r="F83" s="230"/>
      <c r="G83" s="230"/>
      <c r="H83" s="230"/>
      <c r="I83" s="231"/>
    </row>
    <row r="84" spans="1:9" ht="12.75">
      <c r="A84" s="265" t="s">
        <v>138</v>
      </c>
      <c r="B84" s="266"/>
      <c r="C84" s="266"/>
      <c r="D84" s="266"/>
      <c r="E84" s="266"/>
      <c r="F84" s="266"/>
      <c r="G84" s="266"/>
      <c r="H84" s="267"/>
      <c r="I84" s="70">
        <f>IF(I65+I75&lt;&gt;0,(I66+I76)/(I65+I75),"0")</f>
        <v>33.00934579439252</v>
      </c>
    </row>
    <row r="85" spans="1:9" ht="12.75">
      <c r="A85" s="242" t="s">
        <v>255</v>
      </c>
      <c r="B85" s="210"/>
      <c r="C85" s="210"/>
      <c r="D85" s="210"/>
      <c r="E85" s="210"/>
      <c r="F85" s="210"/>
      <c r="G85" s="210"/>
      <c r="H85" s="211"/>
      <c r="I85" s="71">
        <f>IF(I36&lt;&gt;0,(I65+I75)/I36,"0")</f>
        <v>3.057142857142857</v>
      </c>
    </row>
    <row r="86" spans="1:9" ht="12.75">
      <c r="A86" s="242" t="s">
        <v>256</v>
      </c>
      <c r="B86" s="210"/>
      <c r="C86" s="210"/>
      <c r="D86" s="210"/>
      <c r="E86" s="210"/>
      <c r="F86" s="210"/>
      <c r="G86" s="210"/>
      <c r="H86" s="211"/>
      <c r="I86" s="71">
        <f>IF(I36&lt;&gt;0,(I76+I66)/I36,"0")</f>
        <v>100.91428571428571</v>
      </c>
    </row>
    <row r="87" spans="1:9" ht="12.75">
      <c r="A87" s="302" t="s">
        <v>257</v>
      </c>
      <c r="B87" s="302"/>
      <c r="C87" s="302"/>
      <c r="D87" s="302"/>
      <c r="E87" s="302"/>
      <c r="F87" s="302"/>
      <c r="G87" s="302"/>
      <c r="H87" s="302"/>
      <c r="I87" s="71">
        <f>IF(I36&lt;&gt;0,(I67+I77)/I36,"0")</f>
        <v>11.305714285714286</v>
      </c>
    </row>
    <row r="88" spans="1:9" ht="12.75">
      <c r="A88" s="284" t="s">
        <v>258</v>
      </c>
      <c r="B88" s="284"/>
      <c r="C88" s="284"/>
      <c r="D88" s="284"/>
      <c r="E88" s="284"/>
      <c r="F88" s="284"/>
      <c r="G88" s="284"/>
      <c r="H88" s="284"/>
      <c r="I88" s="71">
        <f>IF(I36&lt;&gt;0,(I68+I78)/15/I36,"0-docente")</f>
        <v>11.392380952380952</v>
      </c>
    </row>
    <row r="89" spans="1:9" ht="13.5" thickBot="1">
      <c r="A89" s="341"/>
      <c r="B89" s="341"/>
      <c r="C89" s="341"/>
      <c r="D89" s="341"/>
      <c r="E89" s="341"/>
      <c r="F89" s="341"/>
      <c r="G89" s="341"/>
      <c r="H89" s="341"/>
      <c r="I89" s="341"/>
    </row>
    <row r="90" spans="1:9" ht="13.5" thickBot="1">
      <c r="A90" s="229" t="s">
        <v>246</v>
      </c>
      <c r="B90" s="230"/>
      <c r="C90" s="230"/>
      <c r="D90" s="230"/>
      <c r="E90" s="230"/>
      <c r="F90" s="230"/>
      <c r="G90" s="230"/>
      <c r="H90" s="230"/>
      <c r="I90" s="231"/>
    </row>
    <row r="91" spans="1:9" ht="13.5" thickBot="1">
      <c r="A91" s="342" t="s">
        <v>139</v>
      </c>
      <c r="B91" s="230"/>
      <c r="C91" s="230"/>
      <c r="D91" s="343"/>
      <c r="E91" s="142" t="s">
        <v>140</v>
      </c>
      <c r="F91" s="344" t="s">
        <v>141</v>
      </c>
      <c r="G91" s="345"/>
      <c r="H91" s="344" t="s">
        <v>142</v>
      </c>
      <c r="I91" s="345"/>
    </row>
    <row r="92" spans="1:9" ht="12.75">
      <c r="A92" s="346" t="s">
        <v>143</v>
      </c>
      <c r="B92" s="266"/>
      <c r="C92" s="266"/>
      <c r="D92" s="267"/>
      <c r="E92" s="75">
        <f>SUM('[2]p1'!J62,'[2]p2'!J62,'[2]p3'!J62,'[2]p4'!J62,'[2]p5'!J62,'[2]p6'!J62,'[2]p7'!J62,'[2]p8'!J62,'[2]p9'!J62,'[2]p10'!J62,'[2]p11'!J62,'[2]p12'!J62,'[2]p13'!J62,'[2]p14'!J62,'[2]p15'!J62,'[2]p16'!J62,'[2]p17'!J62,'[2]p18'!J62,'[2]p19'!J62,'[2]p20'!J62,'[2]p21'!J62,'[2]p22'!J62,'[2]p23'!J62,'[2]p24'!J62,'[2]p25'!J62)+SUM('[2]p26'!J62,'[2]p27'!J62,'[2]p28'!J62,'[2]p29'!J62,'[2]p30'!J62,'[2]p31'!J62,'[2]p32'!J62,'[2]p33'!J62,'[2]p34'!J62,'[2]p35'!J62,'[2]p36'!J62,'[2]p37'!J62,'[2]p38'!J62,'[2]p39'!J62,'[2]p40'!J62,'[2]p41'!J62,'[2]p42'!J62,'[2]p43'!J62,'[2]p44'!J62,'[2]p45'!J62,'[2]p46'!J62,'[2]p47'!J62,'[2]p48'!J62,'[2]p49'!J62,'[2]p50'!J62)</f>
        <v>1641</v>
      </c>
      <c r="F92" s="347">
        <f>IF(E96&lt;&gt;0,E92/E96,"0-Aluno")</f>
        <v>0.4744145706851691</v>
      </c>
      <c r="G92" s="348"/>
      <c r="H92" s="241">
        <f>IF(E92+E93&lt;&gt;0,E92/(E92+E93),"0-Aluno")</f>
        <v>0.6764220939818631</v>
      </c>
      <c r="I92" s="241"/>
    </row>
    <row r="93" spans="1:9" ht="12.75">
      <c r="A93" s="209" t="s">
        <v>144</v>
      </c>
      <c r="B93" s="210"/>
      <c r="C93" s="210"/>
      <c r="D93" s="211"/>
      <c r="E93" s="76">
        <f>SUM('[2]p1'!L62,'[2]p2'!L62,'[2]p3'!L62,'[2]p4'!L62,'[2]p5'!L62,'[2]p6'!L62,'[2]p7'!L62,'[2]p8'!L62,'[2]p9'!L62,'[2]p10'!L62,'[2]p11'!L62,'[2]p12'!L62,'[2]p13'!L62,'[2]p14'!L62,'[2]p15'!L62,'[2]p16'!L62,'[2]p17'!L62,'[2]p18'!L62,'[2]p19'!L62,'[2]p20'!L62,'[2]p21'!L62,'[2]p22'!L62,'[2]p23'!L62,'[2]p24'!L62,'[2]p25'!L62)+SUM('[2]p26'!L62,'[2]p27'!L62,'[2]p28'!L62,'[2]p29'!L62,'[2]p30'!L62,'[2]p31'!L62,'[2]p32'!L62,'[2]p33'!L62,'[2]p34'!L62,'[2]p35'!L62,'[2]p36'!L62,'[2]p37'!L62,'[2]p38'!L62,'[2]p39'!L62,'[2]p40'!L62,'[2]p41'!L62,'[2]p42'!L62,'[2]p43'!L62,'[2]p44'!L62,'[2]p45'!L62,'[2]p46'!L62,'[2]p47'!L62,'[2]p48'!L62,'[2]p49'!L62,'[2]p50'!L62)</f>
        <v>785</v>
      </c>
      <c r="F93" s="349">
        <f>IF(E96&lt;&gt;0,E93/E96,"0-Aluno")</f>
        <v>0.22694420352703093</v>
      </c>
      <c r="G93" s="213"/>
      <c r="H93" s="213">
        <f>IF(E92+E93&lt;&gt;0,E93/(E92+E93),"0-Aluno")</f>
        <v>0.32357790601813685</v>
      </c>
      <c r="I93" s="213"/>
    </row>
    <row r="94" spans="1:9" ht="12.75">
      <c r="A94" s="209" t="s">
        <v>145</v>
      </c>
      <c r="B94" s="210"/>
      <c r="C94" s="210"/>
      <c r="D94" s="211"/>
      <c r="E94" s="77">
        <f>SUM('[2]p1'!K62,'[2]p2'!K62,'[2]p3'!K62,'[2]p4'!K62,'[2]p5'!K62,'[2]p6'!K62,'[2]p7'!K62,'[2]p8'!K62,'[2]p9'!K62,'[2]p10'!K62,'[2]p11'!K62,'[2]p12'!K62,'[2]p13'!K62,'[2]p14'!K62,'[2]p15'!K62,'[2]p16'!K62,'[2]p17'!K62,'[2]p18'!K62,'[2]p19'!K62,'[2]p20'!K62,'[2]p21'!K62,'[2]p22'!K62,'[2]p23'!K62,'[2]p24'!K62,'[2]p25'!K62)+SUM('[2]p26'!K62,'[2]p27'!K62,'[2]p28'!K62,'[2]p29'!K62,'[2]p30'!K62,'[2]p31'!K62,'[2]p32'!K62,'[2]p33'!K62,'[2]p34'!K62,'[2]p35'!K62,'[2]p36'!K62,'[2]p37'!K62,'[2]p38'!K62,'[2]p39'!K62,'[2]p40'!K62,'[2]p41'!K62,'[2]p42'!K62,'[2]p43'!K62,'[2]p44'!K62,'[2]p45'!K62,'[2]p46'!K62,'[2]p47'!K62,'[2]p48'!K62,'[2]p49'!K62,'[2]p50'!K62)</f>
        <v>1033</v>
      </c>
      <c r="F94" s="349">
        <f>IF(E96&lt;&gt;0,E94/E96,"0-Aluno")</f>
        <v>0.29864122578779995</v>
      </c>
      <c r="G94" s="213"/>
      <c r="H94" s="214" t="s">
        <v>7</v>
      </c>
      <c r="I94" s="215"/>
    </row>
    <row r="95" spans="1:9" ht="13.5" thickBot="1">
      <c r="A95" s="226" t="s">
        <v>146</v>
      </c>
      <c r="B95" s="227"/>
      <c r="C95" s="227"/>
      <c r="D95" s="228"/>
      <c r="E95" s="78">
        <f>E93+E94</f>
        <v>1818</v>
      </c>
      <c r="F95" s="351">
        <f>IF(E96&lt;&gt;0,E95/E96,"0-Aluno")</f>
        <v>0.5255854293148309</v>
      </c>
      <c r="G95" s="350"/>
      <c r="H95" s="352" t="s">
        <v>7</v>
      </c>
      <c r="I95" s="353"/>
    </row>
    <row r="96" spans="1:9" ht="13.5" thickBot="1">
      <c r="A96" s="226" t="s">
        <v>307</v>
      </c>
      <c r="B96" s="227"/>
      <c r="C96" s="227"/>
      <c r="D96" s="228"/>
      <c r="E96" s="78">
        <f>E92+E95</f>
        <v>3459</v>
      </c>
      <c r="F96" s="351">
        <f>IF(E96&lt;&gt;0,F92+F95,"0-aluno")</f>
        <v>1</v>
      </c>
      <c r="G96" s="350"/>
      <c r="H96" s="350">
        <f>IF(E96&lt;&gt;0,H92+H93,"0-Aluno")</f>
        <v>1</v>
      </c>
      <c r="I96" s="350"/>
    </row>
    <row r="97" spans="1:9" ht="14.25" customHeight="1" thickBot="1">
      <c r="A97" s="218"/>
      <c r="B97" s="218"/>
      <c r="C97" s="218"/>
      <c r="D97" s="218"/>
      <c r="E97" s="218"/>
      <c r="F97" s="218"/>
      <c r="G97" s="218"/>
      <c r="H97" s="218"/>
      <c r="I97" s="218"/>
    </row>
    <row r="98" spans="1:9" ht="13.5" thickBot="1">
      <c r="A98" s="229" t="s">
        <v>247</v>
      </c>
      <c r="B98" s="230"/>
      <c r="C98" s="230"/>
      <c r="D98" s="230"/>
      <c r="E98" s="230"/>
      <c r="F98" s="230"/>
      <c r="G98" s="230"/>
      <c r="H98" s="230"/>
      <c r="I98" s="231"/>
    </row>
    <row r="99" spans="1:9" ht="13.5" thickBot="1">
      <c r="A99" s="342" t="s">
        <v>139</v>
      </c>
      <c r="B99" s="230"/>
      <c r="C99" s="230"/>
      <c r="D99" s="343"/>
      <c r="E99" s="142" t="s">
        <v>140</v>
      </c>
      <c r="F99" s="354" t="s">
        <v>141</v>
      </c>
      <c r="G99" s="355"/>
      <c r="H99" s="344" t="s">
        <v>142</v>
      </c>
      <c r="I99" s="345"/>
    </row>
    <row r="100" spans="1:9" ht="12.75">
      <c r="A100" s="346" t="s">
        <v>143</v>
      </c>
      <c r="B100" s="266"/>
      <c r="C100" s="266"/>
      <c r="D100" s="267"/>
      <c r="E100" s="79">
        <f>SUM('[2]p1'!J74,'[2]p2'!J74,'[2]p3'!J74,'[2]p4'!J74,'[2]p5'!J74,'[2]p6'!J74,'[2]p7'!J74,'[2]p8'!J74,'[2]p9'!J74,'[2]p10'!J74,'[2]p11'!J74,'[2]p12'!J74,'[2]p13'!J74,'[2]p14'!J74,'[2]p15'!J74,'[2]p16'!J74,'[2]p17'!J74,'[2]p18'!J74,'[2]p19'!J74,'[2]p20'!J74,'[2]p21'!J74,'[2]p22'!J74,'[2]p23'!J74,'[2]p24'!J74,'[2]p25'!J74)+SUM('[2]p26'!J74,'[2]p27'!J74,'[2]p28'!J74,'[2]p29'!J74,'[2]p30'!J74,'[2]p31'!J74,'[2]p32'!J74,'[2]p33'!J74,'[2]p34'!J74,'[2]p35'!J74,'[2]p36'!J74,'[2]p37'!J74,'[2]p38'!J74,'[2]p39'!J74,'[2]p40'!J74,'[2]p41'!J74,'[2]p42'!J74,'[2]p43'!J74,'[2]p44'!J74,'[2]p45'!J74,'[2]p46'!J74,'[2]p47'!J74,'[2]p48'!J74,'[2]p49'!J74,'[2]p50'!J74)</f>
        <v>21</v>
      </c>
      <c r="F100" s="212">
        <f>IF(E104&lt;&gt;0,E100/E104,"0-Aluno")</f>
        <v>0.4772727272727273</v>
      </c>
      <c r="G100" s="213"/>
      <c r="H100" s="241">
        <f>IF(E100+E101&lt;&gt;0,E100/(E100+E101),"0-Aluno")</f>
        <v>0.9545454545454546</v>
      </c>
      <c r="I100" s="241"/>
    </row>
    <row r="101" spans="1:9" ht="12.75">
      <c r="A101" s="209" t="s">
        <v>144</v>
      </c>
      <c r="B101" s="210"/>
      <c r="C101" s="210"/>
      <c r="D101" s="211"/>
      <c r="E101" s="80">
        <f>SUM('[2]p1'!L74,'[2]p2'!L74,'[2]p3'!L74,'[2]p4'!L74,'[2]p5'!L74,'[2]p6'!L74,'[2]p7'!L74,'[2]p8'!L74,'[2]p9'!L74,'[2]p10'!L74,'[2]p11'!L74,'[2]p12'!L74,'[2]p13'!L74,'[2]p14'!L74,'[2]p15'!L74,'[2]p16'!L74,'[2]p17'!L74,'[2]p18'!L74,'[2]p19'!L74,'[2]p20'!L74,'[2]p21'!L74,'[2]p22'!L74,'[2]p23'!L74,'[2]p24'!L74,'[2]p25'!L74)+SUM('[2]p26'!L74,'[2]p27'!L74,'[2]p28'!L74,'[2]p29'!L74,'[2]p30'!L74,'[2]p31'!L74,'[2]p32'!L74,'[2]p33'!L74,'[2]p34'!L74,'[2]p35'!L74,'[2]p36'!L74,'[2]p37'!L74,'[2]p38'!L74,'[2]p39'!L74,'[2]p40'!L74,'[2]p41'!L74,'[2]p42'!L74,'[2]p43'!L74,'[2]p44'!L74,'[2]p45'!L74,'[2]p46'!L74,'[2]p47'!L74,'[2]p48'!L74,'[2]p49'!L74,'[2]p50'!L74)</f>
        <v>1</v>
      </c>
      <c r="F101" s="212">
        <f>IF(E104&lt;&gt;0,E101/E104,"0-Aluno")</f>
        <v>0.022727272727272728</v>
      </c>
      <c r="G101" s="213"/>
      <c r="H101" s="241">
        <f>IF(E100+E101&lt;&gt;0,E101/(E100+E101),"0-Aluno")</f>
        <v>0.045454545454545456</v>
      </c>
      <c r="I101" s="241"/>
    </row>
    <row r="102" spans="1:9" ht="12.75">
      <c r="A102" s="209" t="s">
        <v>145</v>
      </c>
      <c r="B102" s="210"/>
      <c r="C102" s="210"/>
      <c r="D102" s="211"/>
      <c r="E102" s="80">
        <f>SUM('[2]p1'!K74,'[2]p2'!K74,'[2]p3'!K74,'[2]p4'!K74,'[2]p5'!K74,'[2]p6'!K74,'[2]p7'!K74,'[2]p8'!K74,'[2]p9'!K74,'[2]p10'!K74,'[2]p11'!K74,'[2]p12'!K74,'[2]p13'!K74,'[2]p14'!K74,'[2]p15'!K74,'[2]p16'!K74,'[2]p17'!K74,'[2]p18'!K74,'[2]p19'!K74,'[2]p20'!K74,'[2]p21'!K74,'[2]p22'!K74,'[2]p23'!K74,'[2]p24'!K74,'[2]p25'!K74)+SUM('[2]p26'!K74,'[2]p27'!K74,'[2]p28'!K74,'[2]p29'!K74,'[2]p30'!K74,'[2]p31'!K74,'[2]p32'!K74,'[2]p33'!K74,'[2]p34'!K74,'[2]p35'!K74,'[2]p36'!K74,'[2]p37'!K74,'[2]p38'!K74,'[2]p39'!K74,'[2]p40'!K74,'[2]p41'!K74,'[2]p42'!K74,'[2]p43'!K74,'[2]p44'!K74,'[2]p45'!K74,'[2]p46'!K74,'[2]p47'!K74,'[2]p48'!K74,'[2]p49'!K74,'[2]p50'!K74)</f>
        <v>22</v>
      </c>
      <c r="F102" s="212">
        <f>IF(E104&lt;&gt;0,E102/E104,"0-Aluno")</f>
        <v>0.5</v>
      </c>
      <c r="G102" s="213"/>
      <c r="H102" s="214" t="s">
        <v>7</v>
      </c>
      <c r="I102" s="215"/>
    </row>
    <row r="103" spans="1:9" ht="13.5" thickBot="1">
      <c r="A103" s="226" t="s">
        <v>146</v>
      </c>
      <c r="B103" s="227"/>
      <c r="C103" s="227"/>
      <c r="D103" s="228"/>
      <c r="E103" s="78">
        <f>E101+E102</f>
        <v>23</v>
      </c>
      <c r="F103" s="224">
        <f>IF(E104&lt;&gt;0,E103/E104,"0-Aluno")</f>
        <v>0.5227272727272727</v>
      </c>
      <c r="G103" s="225"/>
      <c r="H103" s="214" t="s">
        <v>7</v>
      </c>
      <c r="I103" s="215"/>
    </row>
    <row r="104" spans="1:9" ht="13.5" thickBot="1">
      <c r="A104" s="226" t="s">
        <v>307</v>
      </c>
      <c r="B104" s="227"/>
      <c r="C104" s="227"/>
      <c r="D104" s="228"/>
      <c r="E104" s="78">
        <f>E100+E103</f>
        <v>44</v>
      </c>
      <c r="F104" s="356">
        <f>IF(E104&lt;&gt;0,F100+F103,"0-Aluno")</f>
        <v>1</v>
      </c>
      <c r="G104" s="357"/>
      <c r="H104" s="350">
        <f>IF(E104&lt;&gt;0,H100+H101,"0-Aluno")</f>
        <v>1</v>
      </c>
      <c r="I104" s="350"/>
    </row>
    <row r="105" spans="1:9" ht="14.25" customHeight="1" thickBot="1">
      <c r="A105" s="218"/>
      <c r="B105" s="218"/>
      <c r="C105" s="218"/>
      <c r="D105" s="218"/>
      <c r="E105" s="218"/>
      <c r="F105" s="218"/>
      <c r="G105" s="218"/>
      <c r="H105" s="218"/>
      <c r="I105" s="218"/>
    </row>
    <row r="106" spans="1:9" ht="13.5" thickBot="1">
      <c r="A106" s="229" t="s">
        <v>248</v>
      </c>
      <c r="B106" s="230"/>
      <c r="C106" s="230"/>
      <c r="D106" s="230"/>
      <c r="E106" s="230"/>
      <c r="F106" s="230"/>
      <c r="G106" s="230"/>
      <c r="H106" s="230"/>
      <c r="I106" s="231"/>
    </row>
    <row r="107" spans="1:9" ht="13.5" thickBot="1">
      <c r="A107" s="232" t="s">
        <v>139</v>
      </c>
      <c r="B107" s="233"/>
      <c r="C107" s="233"/>
      <c r="D107" s="233"/>
      <c r="E107" s="233"/>
      <c r="F107" s="233"/>
      <c r="G107" s="233"/>
      <c r="H107" s="234"/>
      <c r="I107" s="143" t="s">
        <v>147</v>
      </c>
    </row>
    <row r="108" spans="1:9" ht="12.75">
      <c r="A108" s="235" t="s">
        <v>148</v>
      </c>
      <c r="B108" s="236"/>
      <c r="C108" s="236"/>
      <c r="D108" s="236"/>
      <c r="E108" s="236"/>
      <c r="F108" s="236"/>
      <c r="G108" s="236"/>
      <c r="H108" s="237"/>
      <c r="I108" s="94">
        <v>0</v>
      </c>
    </row>
    <row r="109" spans="1:9" ht="12.75">
      <c r="A109" s="201" t="s">
        <v>149</v>
      </c>
      <c r="B109" s="202"/>
      <c r="C109" s="202"/>
      <c r="D109" s="202"/>
      <c r="E109" s="202"/>
      <c r="F109" s="202"/>
      <c r="G109" s="202"/>
      <c r="H109" s="203"/>
      <c r="I109" s="93">
        <v>14</v>
      </c>
    </row>
    <row r="110" spans="1:9" ht="12.75">
      <c r="A110" s="201" t="s">
        <v>150</v>
      </c>
      <c r="B110" s="202"/>
      <c r="C110" s="202"/>
      <c r="D110" s="202"/>
      <c r="E110" s="202"/>
      <c r="F110" s="202"/>
      <c r="G110" s="202"/>
      <c r="H110" s="203"/>
      <c r="I110" s="93">
        <v>2</v>
      </c>
    </row>
    <row r="111" spans="1:9" ht="12.75">
      <c r="A111" s="201" t="s">
        <v>151</v>
      </c>
      <c r="B111" s="202"/>
      <c r="C111" s="202"/>
      <c r="D111" s="202"/>
      <c r="E111" s="202"/>
      <c r="F111" s="202"/>
      <c r="G111" s="202"/>
      <c r="H111" s="203"/>
      <c r="I111" s="93">
        <v>17</v>
      </c>
    </row>
    <row r="112" spans="1:9" ht="12.75">
      <c r="A112" s="201" t="s">
        <v>152</v>
      </c>
      <c r="B112" s="202"/>
      <c r="C112" s="202"/>
      <c r="D112" s="202"/>
      <c r="E112" s="202"/>
      <c r="F112" s="202"/>
      <c r="G112" s="202"/>
      <c r="H112" s="203"/>
      <c r="I112" s="93">
        <v>3</v>
      </c>
    </row>
    <row r="113" spans="1:9" ht="12.75">
      <c r="A113" s="201" t="s">
        <v>50</v>
      </c>
      <c r="B113" s="202"/>
      <c r="C113" s="202"/>
      <c r="D113" s="202"/>
      <c r="E113" s="202"/>
      <c r="F113" s="202"/>
      <c r="G113" s="202"/>
      <c r="H113" s="203"/>
      <c r="I113" s="93">
        <v>21</v>
      </c>
    </row>
    <row r="114" spans="1:9" ht="12.75">
      <c r="A114" s="201" t="s">
        <v>153</v>
      </c>
      <c r="B114" s="202"/>
      <c r="C114" s="202"/>
      <c r="D114" s="202"/>
      <c r="E114" s="202"/>
      <c r="F114" s="202"/>
      <c r="G114" s="202"/>
      <c r="H114" s="203"/>
      <c r="I114" s="93">
        <v>0</v>
      </c>
    </row>
    <row r="115" spans="1:9" ht="12.75">
      <c r="A115" s="201" t="s">
        <v>154</v>
      </c>
      <c r="B115" s="202"/>
      <c r="C115" s="202"/>
      <c r="D115" s="202"/>
      <c r="E115" s="202"/>
      <c r="F115" s="202"/>
      <c r="G115" s="202"/>
      <c r="H115" s="203"/>
      <c r="I115" s="93">
        <v>0</v>
      </c>
    </row>
    <row r="116" spans="1:9" ht="12.75">
      <c r="A116" s="201" t="s">
        <v>314</v>
      </c>
      <c r="B116" s="202"/>
      <c r="C116" s="202"/>
      <c r="D116" s="202"/>
      <c r="E116" s="202"/>
      <c r="F116" s="202"/>
      <c r="G116" s="202"/>
      <c r="H116" s="203"/>
      <c r="I116" s="93">
        <v>6</v>
      </c>
    </row>
    <row r="117" spans="1:9" ht="12.75">
      <c r="A117" s="201" t="s">
        <v>155</v>
      </c>
      <c r="B117" s="202"/>
      <c r="C117" s="202"/>
      <c r="D117" s="202"/>
      <c r="E117" s="202"/>
      <c r="F117" s="202"/>
      <c r="G117" s="202"/>
      <c r="H117" s="203"/>
      <c r="I117" s="93">
        <v>0</v>
      </c>
    </row>
    <row r="118" spans="1:9" ht="12.75">
      <c r="A118" s="201" t="s">
        <v>156</v>
      </c>
      <c r="B118" s="202"/>
      <c r="C118" s="202"/>
      <c r="D118" s="202"/>
      <c r="E118" s="202"/>
      <c r="F118" s="202"/>
      <c r="G118" s="202"/>
      <c r="H118" s="203"/>
      <c r="I118" s="93">
        <v>8</v>
      </c>
    </row>
    <row r="119" spans="1:9" ht="13.5" thickBot="1">
      <c r="A119" s="244" t="s">
        <v>18</v>
      </c>
      <c r="B119" s="245"/>
      <c r="C119" s="245"/>
      <c r="D119" s="245"/>
      <c r="E119" s="245"/>
      <c r="F119" s="245"/>
      <c r="G119" s="245"/>
      <c r="H119" s="246"/>
      <c r="I119" s="84">
        <f>SUM(I108:J118)</f>
        <v>71</v>
      </c>
    </row>
    <row r="120" spans="1:9" ht="11.25" customHeight="1" thickBot="1">
      <c r="A120" s="218"/>
      <c r="B120" s="218"/>
      <c r="C120" s="218"/>
      <c r="D120" s="218"/>
      <c r="E120" s="218"/>
      <c r="F120" s="218"/>
      <c r="G120" s="218"/>
      <c r="H120" s="218"/>
      <c r="I120" s="218"/>
    </row>
    <row r="121" spans="1:9" ht="13.5" thickBot="1">
      <c r="A121" s="229" t="s">
        <v>249</v>
      </c>
      <c r="B121" s="230"/>
      <c r="C121" s="230"/>
      <c r="D121" s="230"/>
      <c r="E121" s="230"/>
      <c r="F121" s="230"/>
      <c r="G121" s="230"/>
      <c r="H121" s="230"/>
      <c r="I121" s="231"/>
    </row>
    <row r="122" spans="1:9" ht="13.5" thickBot="1">
      <c r="A122" s="249" t="s">
        <v>139</v>
      </c>
      <c r="B122" s="250"/>
      <c r="C122" s="250"/>
      <c r="D122" s="250"/>
      <c r="E122" s="250"/>
      <c r="F122" s="250"/>
      <c r="G122" s="250"/>
      <c r="H122" s="251"/>
      <c r="I122" s="143" t="s">
        <v>112</v>
      </c>
    </row>
    <row r="123" spans="1:9" ht="12.75">
      <c r="A123" s="252" t="s">
        <v>57</v>
      </c>
      <c r="B123" s="253"/>
      <c r="C123" s="253"/>
      <c r="D123" s="253"/>
      <c r="E123" s="253"/>
      <c r="F123" s="253"/>
      <c r="G123" s="253"/>
      <c r="H123" s="254"/>
      <c r="I123" s="89">
        <v>26</v>
      </c>
    </row>
    <row r="124" spans="1:9" ht="12.75">
      <c r="A124" s="247" t="s">
        <v>58</v>
      </c>
      <c r="B124" s="206"/>
      <c r="C124" s="206"/>
      <c r="D124" s="206"/>
      <c r="E124" s="206"/>
      <c r="F124" s="206"/>
      <c r="G124" s="206"/>
      <c r="H124" s="248"/>
      <c r="I124" s="90">
        <v>12</v>
      </c>
    </row>
    <row r="125" spans="1:9" ht="12.75">
      <c r="A125" s="247" t="s">
        <v>230</v>
      </c>
      <c r="B125" s="206"/>
      <c r="C125" s="206"/>
      <c r="D125" s="206"/>
      <c r="E125" s="206"/>
      <c r="F125" s="206"/>
      <c r="G125" s="206"/>
      <c r="H125" s="248"/>
      <c r="I125" s="90">
        <v>2</v>
      </c>
    </row>
    <row r="126" spans="1:9" ht="12.75">
      <c r="A126" s="247" t="s">
        <v>59</v>
      </c>
      <c r="B126" s="206"/>
      <c r="C126" s="206"/>
      <c r="D126" s="206"/>
      <c r="E126" s="206"/>
      <c r="F126" s="206"/>
      <c r="G126" s="206"/>
      <c r="H126" s="248"/>
      <c r="I126" s="90">
        <v>13</v>
      </c>
    </row>
    <row r="127" spans="1:9" ht="12.75">
      <c r="A127" s="247" t="s">
        <v>60</v>
      </c>
      <c r="B127" s="206"/>
      <c r="C127" s="206"/>
      <c r="D127" s="206"/>
      <c r="E127" s="206"/>
      <c r="F127" s="206"/>
      <c r="G127" s="206"/>
      <c r="H127" s="248"/>
      <c r="I127" s="90"/>
    </row>
    <row r="128" spans="1:9" ht="12.75">
      <c r="A128" s="247" t="s">
        <v>61</v>
      </c>
      <c r="B128" s="206"/>
      <c r="C128" s="206"/>
      <c r="D128" s="206"/>
      <c r="E128" s="206"/>
      <c r="F128" s="206"/>
      <c r="G128" s="206"/>
      <c r="H128" s="248"/>
      <c r="I128" s="90"/>
    </row>
    <row r="129" spans="1:9" ht="12.75">
      <c r="A129" s="247" t="s">
        <v>62</v>
      </c>
      <c r="B129" s="206"/>
      <c r="C129" s="206"/>
      <c r="D129" s="206"/>
      <c r="E129" s="206"/>
      <c r="F129" s="206"/>
      <c r="G129" s="206"/>
      <c r="H129" s="248"/>
      <c r="I129" s="90"/>
    </row>
    <row r="130" spans="1:9" ht="12.75" customHeight="1" thickBot="1">
      <c r="A130" s="255" t="s">
        <v>63</v>
      </c>
      <c r="B130" s="256"/>
      <c r="C130" s="256"/>
      <c r="D130" s="256"/>
      <c r="E130" s="256"/>
      <c r="F130" s="256"/>
      <c r="G130" s="256"/>
      <c r="H130" s="257"/>
      <c r="I130" s="146"/>
    </row>
    <row r="131" spans="1:9" ht="13.5" thickBot="1">
      <c r="A131" s="229" t="s">
        <v>308</v>
      </c>
      <c r="B131" s="230"/>
      <c r="C131" s="230"/>
      <c r="D131" s="230"/>
      <c r="E131" s="230"/>
      <c r="F131" s="230"/>
      <c r="G131" s="230"/>
      <c r="H131" s="230"/>
      <c r="I131" s="231"/>
    </row>
    <row r="132" spans="1:13" ht="12.75" customHeight="1">
      <c r="A132" s="258" t="s">
        <v>309</v>
      </c>
      <c r="B132" s="258"/>
      <c r="C132" s="258"/>
      <c r="D132" s="258"/>
      <c r="E132" s="258"/>
      <c r="F132" s="258"/>
      <c r="G132" s="259">
        <f>SUM(J132+K132+L132+M132)</f>
        <v>195823.86</v>
      </c>
      <c r="H132" s="259"/>
      <c r="I132" s="259"/>
      <c r="J132" s="149">
        <f>SUM('[2]p1'!A144,'[2]p2'!A144,'[2]p3'!A144,'[2]p4'!A144,'[2]p5'!A144,'[2]p6'!A144,'[2]p7'!A144,'[2]p8'!A144,'[2]p9'!A144,'[2]p10'!A144,'[2]p11'!A144,'[2]p12'!A144,'[2]p13'!A144,'[2]p14'!A144,'[2]p15'!A144,'[2]p16'!A144,'[2]p17'!A144,'[2]p18'!A144,'[2]p19'!A144,'[2]p20'!A144,'[2]p21'!A144,'[2]p22'!A144,'[2]p23'!A144,'[2]p24'!A144,'[2]p25'!A144)+SUM('[2]p26'!A144,'[2]p27'!A144,'[2]p28'!A144,'[2]p29'!A144,'[2]p30'!A144,'[2]p31'!A144,'[2]p32'!A144,'[2]p33'!A144,'[2]p34'!A144,'[2]p35'!A144,'[2]p36'!A144,'[2]p37'!A144,'[2]p38'!A144,'[2]p39'!A144,'[2]p40'!A144,'[2]p41'!A144,'[2]p42'!A144,'[2]p43'!A144,'[2]p44'!A144,'[2]p45'!A144,'[2]p46'!A144,'[2]p47'!A144,'[2]p48'!A144,'[2]p49'!A144,'[2]p50'!A144)</f>
        <v>185823.86</v>
      </c>
      <c r="K132" s="149">
        <f>SUM('[2]p1'!A151,'[2]p2'!A151,'[2]p3'!A151,'[2]p4'!A151,'[2]p5'!A151,'[2]p6'!A151,'[2]p7'!A151,'[2]p8'!A151,'[2]p9'!A151,'[2]p10'!A151,'[2]p11'!A151,'[2]p12'!A151,'[2]p13'!A151,'[2]p14'!A151,'[2]p15'!A151,'[2]p16'!A151,'[2]p17'!A151,'[2]p18'!A151,'[2]p19'!A151,'[2]p20'!A151,'[2]p21'!A151,'[2]p22'!A151,'[2]p23'!A151,'[2]p24'!A151,'[2]p25'!A151)+SUM('[2]p26'!A151,'[2]p27'!A151,'[2]p28'!A151,'[2]p29'!A151,'[2]p30'!A151,'[2]p31'!A151,'[2]p32'!A151,'[2]p33'!A151,'[2]p34'!A151,'[2]p35'!A151,'[2]p36'!A151,'[2]p37'!A151,'[2]p38'!A151,'[2]p39'!A151,'[2]p40'!A151,'[2]p41'!A151,'[2]p42'!A151,'[2]p43'!A151,'[2]p44'!A151,'[2]p45'!A151,'[2]p46'!A151,'[2]p47'!A151,'[2]p48'!A151,'[2]p49'!A151,'[2]p50'!A151)</f>
        <v>0</v>
      </c>
      <c r="L132" s="149">
        <f>SUM('[2]p1'!A158,'[2]p2'!A158,'[2]p3'!A158,'[2]p4'!A158,'[2]p5'!A158,'[2]p6'!A158,'[2]p7'!A158,'[2]p8'!A158,'[2]p9'!A158,'[2]p10'!A158,'[2]p11'!A158,'[2]p12'!A158,'[2]p13'!A158,'[2]p14'!A158,'[2]p15'!A158,'[2]p16'!A158,'[2]p17'!A158,'[2]p18'!A158,'[2]p19'!A158,'[2]p20'!A158,'[2]p21'!A158,'[2]p22'!A158,'[2]p23'!A158,'[2]p24'!A158,'[2]p25'!A158)+SUM('[2]p26'!A158,'[2]p27'!A158,'[2]p28'!A158,'[2]p29'!A158,'[2]p30'!A158,'[2]p31'!A158,'[2]p32'!A158,'[2]p33'!A158,'[2]p34'!A158,'[2]p35'!A158,'[2]p36'!A158,'[2]p37'!A158,'[2]p38'!A158,'[2]p39'!A158,'[2]p40'!A158,'[2]p41'!A158,'[2]p42'!A158,'[2]p43'!A158,'[2]p44'!A158,'[2]p45'!A158,'[2]p46'!A158,'[2]p47'!A158,'[2]p48'!A158,'[2]p49'!A158,'[2]p50'!A158)</f>
        <v>0</v>
      </c>
      <c r="M132" s="149">
        <f>SUM('[2]p1'!A165,'[2]p2'!A165,'[2]p3'!A165,'[2]p4'!A165,'[2]p5'!A165,'[2]p6'!A165,'[2]p7'!A165,'[2]p8'!A165,'[2]p9'!A165,'[2]p10'!A165,'[2]p11'!A165,'[2]p12'!A165,'[2]p13'!A165,'[2]p14'!A165,'[2]p15'!A165,'[2]p16'!A165,'[2]p17'!A165,'[2]p18'!A165,'[2]p19'!A165,'[2]p20'!A165,'[2]p21'!A165,'[2]p22'!A165,'[2]p23'!A165,'[2]p24'!A165,'[2]p25'!A165)+SUM('[2]p26'!A165,'[2]p27'!A165,'[2]p28'!A165,'[2]p29'!A165,'[2]p30'!A165,'[2]p31'!A165,'[2]p32'!A165,'[2]p33'!A165,'[2]p34'!A165,'[2]p35'!A165,'[2]p36'!A165,'[2]p37'!A165,'[2]p38'!A165,'[2]p39'!A165,'[2]p40'!A165,'[2]p41'!A165,'[2]p42'!A165,'[2]p43'!A165,'[2]p44'!A165,'[2]p45'!A165,'[2]p46'!A165,'[2]p47'!A165,'[2]p48'!A165,'[2]p49'!A165,'[2]p50'!A165)</f>
        <v>10000</v>
      </c>
    </row>
    <row r="133" spans="1:13" ht="12.75" customHeight="1">
      <c r="A133" s="290" t="s">
        <v>313</v>
      </c>
      <c r="B133" s="290"/>
      <c r="C133" s="290"/>
      <c r="D133" s="290"/>
      <c r="E133" s="290"/>
      <c r="F133" s="290"/>
      <c r="G133" s="358">
        <f>SUM(J133+K133+L133+M133)</f>
        <v>0</v>
      </c>
      <c r="H133" s="358"/>
      <c r="I133" s="358"/>
      <c r="J133" s="149">
        <f>SUM('[2]p1'!D144,'[2]p2'!D144,'[2]p3'!D144,'[2]p4'!D144,'[2]p5'!D144,'[2]p6'!D144,'[2]p7'!D144,'[2]p8'!D144,'[2]p9'!D144,'[2]p10'!D144,'[2]p11'!D144,'[2]p12'!D144,'[2]p13'!D144,'[2]p14'!D144,'[2]p15'!D144,'[2]p16'!D144,'[2]p17'!D144,'[2]p18'!D144,'[2]p19'!D144,'[2]p20'!D144,'[2]p21'!D144,'[2]p22'!D144,'[2]p23'!D144,'[2]p24'!D144,'[2]p25'!D144)+SUM('[2]p26'!D144,'[2]p27'!D144,'[2]p28'!D144,'[2]p29'!D144,'[2]p30'!D144,'[2]p31'!D144,'[2]p32'!D144,'[2]p33'!D144,'[2]p34'!D144,'[2]p35'!D144,'[2]p36'!D144,'[2]p37'!D144,'[2]p38'!D144,'[2]p39'!D144,'[2]p40'!D144,'[2]p41'!D144,'[2]p42'!D144,'[2]p43'!D144,'[2]p44'!D144,'[2]p45'!D144,'[2]p46'!D144,'[2]p47'!D144,'[2]p48'!D144,'[2]p49'!D144,'[2]p50'!D144)</f>
        <v>0</v>
      </c>
      <c r="K133" s="149">
        <f>SUM('[2]p1'!D151,'[2]p2'!D151,'[2]p3'!D151,'[2]p4'!D151,'[2]p5'!D151,'[2]p6'!D151,'[2]p7'!D151,'[2]p8'!D151,'[2]p9'!D151,'[2]p10'!D151,'[2]p11'!D151,'[2]p12'!D151,'[2]p13'!D151,'[2]p14'!D151,'[2]p15'!D151,'[2]p16'!D151,'[2]p17'!D151,'[2]p18'!D151,'[2]p19'!D151,'[2]p20'!D151,'[2]p21'!D151,'[2]p22'!D151,'[2]p23'!D151,'[2]p24'!D151,'[2]p25'!D151)+SUM('[2]p26'!D151,'[2]p27'!D151,'[2]p28'!D151,'[2]p29'!D151,'[2]p30'!D151,'[2]p31'!D151,'[2]p32'!D151,'[2]p33'!D151,'[2]p34'!D151,'[2]p35'!D151,'[2]p36'!D151,'[2]p37'!D151,'[2]p38'!D151,'[2]p39'!D151,'[2]p40'!D151,'[2]p41'!D151,'[2]p42'!D151,'[2]p43'!D151,'[2]p44'!D151,'[2]p45'!D151,'[2]p46'!D151,'[2]p47'!D151,'[2]p48'!D151,'[2]p49'!D151,'[2]p50'!D151)</f>
        <v>0</v>
      </c>
      <c r="L133" s="149">
        <f>SUM('[2]p1'!D158,'[2]p2'!D158,'[2]p3'!D158,'[2]p4'!D158,'[2]p5'!D158,'[2]p6'!D158,'[2]p7'!D158,'[2]p8'!D158,'[2]p9'!D158,'[2]p10'!D158,'[2]p11'!D158,'[2]p12'!D158,'[2]p13'!D158,'[2]p14'!D158,'[2]p15'!D158,'[2]p16'!D158,'[2]p17'!D158,'[2]p18'!D158,'[2]p19'!D158,'[2]p20'!D158,'[2]p21'!D158,'[2]p22'!D158,'[2]p23'!D158,'[2]p24'!D158,'[2]p25'!D158)+SUM('[2]p26'!D158,'[2]p27'!D158,'[2]p28'!D158,'[2]p29'!D158,'[2]p30'!D158,'[2]p31'!D158,'[2]p32'!D158,'[2]p33'!D158,'[2]p34'!D158,'[2]p35'!D158,'[2]p36'!D158,'[2]p37'!D158,'[2]p38'!D158,'[2]p39'!D158,'[2]p40'!D158,'[2]p41'!D158,'[2]p42'!D158,'[2]p43'!D158,'[2]p44'!D158,'[2]p45'!D158,'[2]p46'!D158,'[2]p47'!D158,'[2]p48'!D158,'[2]p49'!D158,'[2]p50'!D158)</f>
        <v>0</v>
      </c>
      <c r="M133" s="149">
        <f>SUM('[2]p1'!D165,'[2]p2'!D165,'[2]p3'!D165,'[2]p4'!D165,'[2]p5'!D165,'[2]p6'!D165,'[2]p7'!D165,'[2]p8'!D165,'[2]p9'!D165,'[2]p10'!D165,'[2]p11'!D165,'[2]p12'!D165,'[2]p13'!D165,'[2]p14'!D165,'[2]p15'!D165,'[2]p16'!D165,'[2]p17'!D165,'[2]p18'!D165,'[2]p19'!D165,'[2]p20'!D165,'[2]p21'!D165,'[2]p22'!D165,'[2]p23'!D165,'[2]p24'!D165,'[2]p25'!D165)+SUM('[2]p26'!D165,'[2]p27'!D165,'[2]p28'!D165,'[2]p29'!D165,'[2]p30'!D165,'[2]p31'!D165,'[2]p32'!D165,'[2]p33'!D165,'[2]p34'!D165,'[2]p35'!D165,'[2]p36'!D165,'[2]p37'!D165,'[2]p38'!D165,'[2]p39'!D165,'[2]p40'!D165,'[2]p41'!D165,'[2]p42'!D165,'[2]p43'!D165,'[2]p44'!D165,'[2]p45'!D165,'[2]p46'!D165,'[2]p47'!D165,'[2]p48'!D165,'[2]p49'!D165,'[2]p50'!D165)</f>
        <v>0</v>
      </c>
    </row>
    <row r="134" spans="1:13" ht="12.75" customHeight="1">
      <c r="A134" s="290" t="s">
        <v>310</v>
      </c>
      <c r="B134" s="290"/>
      <c r="C134" s="290"/>
      <c r="D134" s="290"/>
      <c r="E134" s="290"/>
      <c r="F134" s="290"/>
      <c r="G134" s="358">
        <f>SUM(J134+K134+L134+M134)</f>
        <v>0</v>
      </c>
      <c r="H134" s="358"/>
      <c r="I134" s="358"/>
      <c r="J134" s="149">
        <f>SUM('[2]p1'!G144,'[2]p2'!G144,'[2]p3'!G144,'[2]p4'!G144,'[2]p5'!G144,'[2]p6'!G144,'[2]p7'!G144,'[2]p8'!G144,'[2]p9'!G144,'[2]p10'!G144,'[2]p11'!G144,'[2]p12'!G144,'[2]p13'!G144,'[2]p14'!G144,'[2]p15'!G144,'[2]p16'!G144,'[2]p17'!G144,'[2]p18'!G144,'[2]p19'!G144,'[2]p20'!G144,'[2]p21'!G144,'[2]p22'!G144,'[2]p23'!G144,'[2]p24'!G144,'[2]p25'!G144)+SUM('[2]p26'!G144,'[2]p27'!G144,'[2]p28'!G144,'[2]p29'!G144,'[2]p30'!G144,'[2]p31'!G144,'[2]p32'!G144,'[2]p33'!G144,'[2]p34'!G144,'[2]p35'!G144,'[2]p36'!G144,'[2]p37'!G144,'[2]p38'!G144,'[2]p39'!G144,'[2]p40'!G144,'[2]p41'!G144,'[2]p42'!G144,'[2]p43'!G144,'[2]p44'!G144,'[2]p45'!G144,'[2]p46'!G144,'[2]p47'!G144,'[2]p48'!G144,'[2]p49'!G144,'[2]p50'!G144)</f>
        <v>0</v>
      </c>
      <c r="K134" s="149">
        <f>SUM('[2]p1'!G151,'[2]p2'!G151,'[2]p3'!G151,'[2]p4'!G151,'[2]p5'!G151,'[2]p6'!G151,'[2]p7'!G151,'[2]p8'!G151,'[2]p9'!G151,'[2]p10'!G151,'[2]p11'!G151,'[2]p12'!G151,'[2]p13'!G151,'[2]p14'!G151,'[2]p15'!G151,'[2]p16'!G151,'[2]p17'!G151,'[2]p18'!G151,'[2]p19'!G151,'[2]p20'!G151,'[2]p21'!G151,'[2]p22'!G151,'[2]p23'!G151,'[2]p24'!G151,'[2]p25'!G151)+SUM('[2]p26'!G151,'[2]p27'!G151,'[2]p28'!G151,'[2]p29'!G151,'[2]p30'!G151,'[2]p31'!G151,'[2]p32'!G151,'[2]p33'!G151,'[2]p34'!G151,'[2]p35'!G151,'[2]p36'!G151,'[2]p37'!G151,'[2]p38'!G151,'[2]p39'!G151,'[2]p40'!G151,'[2]p41'!G151,'[2]p42'!G151,'[2]p43'!G151,'[2]p44'!G151,'[2]p45'!G151,'[2]p46'!G151,'[2]p47'!G151,'[2]p48'!G151,'[2]p49'!G151,'[2]p50'!G151)</f>
        <v>0</v>
      </c>
      <c r="L134" s="149">
        <f>SUM('[2]p1'!G158,'[2]p2'!G158,'[2]p3'!G158,'[2]p4'!G158,'[2]p5'!G158,'[2]p6'!G158,'[2]p7'!G158,'[2]p8'!G158,'[2]p9'!G158,'[2]p10'!G158,'[2]p11'!G158,'[2]p12'!G158,'[2]p13'!G158,'[2]p14'!G158,'[2]p15'!G158,'[2]p16'!G158,'[2]p17'!G158,'[2]p18'!G158,'[2]p19'!G158,'[2]p20'!G158,'[2]p21'!G158,'[2]p22'!G158,'[2]p23'!G158,'[2]p24'!G158,'[2]p25'!G158)+SUM('[2]p26'!G158,'[2]p27'!G158,'[2]p28'!G158,'[2]p29'!G158,'[2]p30'!G158,'[2]p31'!G158,'[2]p32'!G158,'[2]p33'!G158,'[2]p34'!G158,'[2]p35'!G158,'[2]p36'!G158,'[2]p37'!G158,'[2]p38'!G158,'[2]p39'!G158,'[2]p40'!G158,'[2]p41'!G158,'[2]p42'!G158,'[2]p43'!G158,'[2]p44'!G158,'[2]p45'!G158,'[2]p46'!G158,'[2]p47'!G158,'[2]p48'!G158,'[2]p49'!G158,'[2]p50'!G158)</f>
        <v>0</v>
      </c>
      <c r="M134" s="149">
        <f>SUM('[2]p1'!G165,'[2]p2'!G165,'[2]p3'!G165,'[2]p4'!G165,'[2]p5'!G165,'[2]p6'!G165,'[2]p7'!G165,'[2]p8'!G165,'[2]p9'!G165,'[2]p10'!G165,'[2]p11'!G165,'[2]p12'!G165,'[2]p13'!G165,'[2]p14'!G165,'[2]p15'!G165,'[2]p16'!G165,'[2]p17'!G165,'[2]p18'!G165,'[2]p19'!G165,'[2]p20'!G165,'[2]p21'!G165,'[2]p22'!G165,'[2]p23'!G165,'[2]p24'!G165,'[2]p25'!G165)+SUM('[2]p26'!G165,'[2]p27'!G165,'[2]p28'!G165,'[2]p29'!G165,'[2]p30'!G165,'[2]p31'!G165,'[2]p32'!G165,'[2]p33'!G165,'[2]p34'!G165,'[2]p35'!G165,'[2]p36'!G165,'[2]p37'!G165,'[2]p38'!G165,'[2]p39'!G165,'[2]p40'!G165,'[2]p41'!G165,'[2]p42'!G165,'[2]p43'!G165,'[2]p44'!G165,'[2]p45'!G165,'[2]p46'!G165,'[2]p47'!G165,'[2]p48'!G165,'[2]p49'!G165,'[2]p50'!G165)</f>
        <v>0</v>
      </c>
    </row>
    <row r="135" spans="1:13" ht="13.5" customHeight="1" thickBot="1">
      <c r="A135" s="359" t="s">
        <v>311</v>
      </c>
      <c r="B135" s="359"/>
      <c r="C135" s="359"/>
      <c r="D135" s="359"/>
      <c r="E135" s="359"/>
      <c r="F135" s="359"/>
      <c r="G135" s="360">
        <f>SUM(J135+K135+L135+M135)</f>
        <v>0</v>
      </c>
      <c r="H135" s="360"/>
      <c r="I135" s="360"/>
      <c r="J135" s="149">
        <f>SUM('[2]p1'!J144,'[2]p2'!J144,'[2]p3'!J144,'[2]p4'!J144,'[2]p5'!J144,'[2]p6'!J144,'[2]p7'!J144,'[2]p8'!J144,'[2]p9'!J144,'[2]p10'!J144,'[2]p11'!J144,'[2]p12'!J144,'[2]p13'!J144,'[2]p14'!J144,'[2]p15'!J144,'[2]p16'!J144,'[2]p17'!J144,'[2]p18'!J144,'[2]p19'!J144,'[2]p20'!J144,'[2]p21'!J144,'[2]p22'!J144,'[2]p23'!J144,'[2]p24'!J144,'[2]p25'!J144)+SUM('[2]p26'!J144,'[2]p27'!J144,'[2]p28'!J144,'[2]p29'!J144,'[2]p30'!J144,'[2]p31'!J144,'[2]p32'!J144,'[2]p33'!J144,'[2]p34'!J144,'[2]p35'!J144,'[2]p36'!J144,'[2]p37'!J144,'[2]p38'!J144,'[2]p39'!J144,'[2]p40'!J144,'[2]p41'!J144,'[2]p42'!J144,'[2]p43'!J144,'[2]p44'!J144,'[2]p45'!J144,'[2]p46'!J144,'[2]p47'!J144,'[2]p48'!J144,'[2]p49'!J144,'[2]p50'!J144)</f>
        <v>0</v>
      </c>
      <c r="K135" s="149">
        <f>SUM('[2]p1'!J151,'[2]p2'!J151,'[2]p3'!J151,'[2]p4'!J151,'[2]p5'!J151,'[2]p6'!J151,'[2]p7'!J151,'[2]p8'!J151,'[2]p9'!J151,'[2]p10'!J151,'[2]p11'!J151,'[2]p12'!J151,'[2]p13'!J151,'[2]p14'!J151,'[2]p15'!J151,'[2]p16'!J151,'[2]p17'!J151,'[2]p18'!J151,'[2]p19'!J151,'[2]p20'!J151,'[2]p21'!J151,'[2]p22'!J151,'[2]p23'!J151,'[2]p24'!J151,'[2]p25'!J151)+SUM('[2]p26'!J151,'[2]p27'!J151,'[2]p28'!J151,'[2]p29'!J151,'[2]p30'!J151,'[2]p31'!J151,'[2]p32'!J151,'[2]p33'!J151,'[2]p34'!J151,'[2]p35'!J151,'[2]p36'!J151,'[2]p37'!J151,'[2]p38'!J151,'[2]p39'!J151,'[2]p40'!J151,'[2]p41'!J151,'[2]p42'!J151,'[2]p43'!J151,'[2]p44'!J151,'[2]p45'!J151,'[2]p46'!J151,'[2]p47'!J151,'[2]p48'!J151,'[2]p49'!J151,'[2]p50'!J151)</f>
        <v>0</v>
      </c>
      <c r="L135" s="149">
        <f>SUM('[2]p1'!J158,'[2]p2'!J158,'[2]p3'!J158,'[2]p4'!J158,'[2]p5'!J158,'[2]p6'!J158,'[2]p7'!J158,'[2]p8'!J158,'[2]p9'!J158,'[2]p10'!J158,'[2]p11'!J158,'[2]p12'!J158,'[2]p13'!J158,'[2]p14'!J158,'[2]p15'!J158,'[2]p16'!J158,'[2]p17'!J158,'[2]p18'!J158,'[2]p19'!J158,'[2]p20'!J158,'[2]p21'!J158,'[2]p22'!J158,'[2]p23'!J158,'[2]p24'!J158,'[2]p25'!J158)+SUM('[2]p26'!J158,'[2]p27'!J158,'[2]p28'!J158,'[2]p29'!J158,'[2]p30'!J158,'[2]p31'!J158,'[2]p32'!J158,'[2]p33'!J158,'[2]p34'!J158,'[2]p35'!J158,'[2]p36'!J158,'[2]p37'!J158,'[2]p38'!J158,'[2]p39'!J158,'[2]p40'!J158,'[2]p41'!J158,'[2]p42'!J158,'[2]p43'!J158,'[2]p44'!J158,'[2]p45'!J158,'[2]p46'!J158,'[2]p47'!J158,'[2]p48'!J158,'[2]p49'!J158,'[2]p50'!J158)</f>
        <v>0</v>
      </c>
      <c r="M135" s="149">
        <f>SUM('[2]p1'!J165,'[2]p2'!J165,'[2]p3'!J165,'[2]p4'!J165,'[2]p5'!J165,'[2]p6'!J165,'[2]p7'!J165,'[2]p8'!J165,'[2]p9'!J165,'[2]p10'!J165,'[2]p11'!J165,'[2]p12'!J165,'[2]p13'!J165,'[2]p14'!J165,'[2]p15'!J165,'[2]p16'!J165,'[2]p17'!J165,'[2]p18'!J165,'[2]p19'!J165,'[2]p20'!J165,'[2]p21'!J165,'[2]p22'!J165,'[2]p23'!J165,'[2]p24'!J165,'[2]p25'!J165)+SUM('[2]p26'!J165,'[2]p27'!J165,'[2]p28'!J165,'[2]p29'!J165,'[2]p30'!J165,'[2]p31'!J165,'[2]p32'!J165,'[2]p33'!J165,'[2]p34'!J165,'[2]p35'!J165,'[2]p36'!J165,'[2]p37'!J165,'[2]p38'!J165,'[2]p39'!J165,'[2]p40'!J165,'[2]p41'!J165,'[2]p42'!J165,'[2]p43'!J165,'[2]p44'!J165,'[2]p45'!J165,'[2]p46'!J165,'[2]p47'!J165,'[2]p48'!J165,'[2]p49'!J165,'[2]p50'!J165)</f>
        <v>0</v>
      </c>
    </row>
    <row r="136" spans="1:9" ht="13.5" customHeight="1" thickBot="1">
      <c r="A136" s="218"/>
      <c r="B136" s="218"/>
      <c r="C136" s="218"/>
      <c r="D136" s="218"/>
      <c r="E136" s="218"/>
      <c r="F136" s="218"/>
      <c r="G136" s="218"/>
      <c r="H136" s="218"/>
      <c r="I136" s="218"/>
    </row>
    <row r="137" spans="1:9" ht="13.5" thickBot="1">
      <c r="A137" s="229" t="s">
        <v>250</v>
      </c>
      <c r="B137" s="230"/>
      <c r="C137" s="230"/>
      <c r="D137" s="230"/>
      <c r="E137" s="230"/>
      <c r="F137" s="230"/>
      <c r="G137" s="230"/>
      <c r="H137" s="230"/>
      <c r="I137" s="231"/>
    </row>
    <row r="138" spans="1:9" ht="13.5" thickBot="1">
      <c r="A138" s="249" t="s">
        <v>139</v>
      </c>
      <c r="B138" s="250"/>
      <c r="C138" s="250"/>
      <c r="D138" s="250"/>
      <c r="E138" s="250"/>
      <c r="F138" s="250"/>
      <c r="G138" s="250"/>
      <c r="H138" s="251"/>
      <c r="I138" s="144" t="s">
        <v>112</v>
      </c>
    </row>
    <row r="139" spans="1:9" ht="12.75">
      <c r="A139" s="252" t="s">
        <v>64</v>
      </c>
      <c r="B139" s="253"/>
      <c r="C139" s="253"/>
      <c r="D139" s="253"/>
      <c r="E139" s="253"/>
      <c r="F139" s="253"/>
      <c r="G139" s="253"/>
      <c r="H139" s="254"/>
      <c r="I139" s="109">
        <v>4</v>
      </c>
    </row>
    <row r="140" spans="1:9" ht="12.75">
      <c r="A140" s="247" t="s">
        <v>58</v>
      </c>
      <c r="B140" s="206"/>
      <c r="C140" s="206"/>
      <c r="D140" s="206"/>
      <c r="E140" s="206"/>
      <c r="F140" s="206"/>
      <c r="G140" s="206"/>
      <c r="H140" s="248"/>
      <c r="I140" s="110">
        <v>2</v>
      </c>
    </row>
    <row r="141" spans="1:9" ht="12.75">
      <c r="A141" s="247" t="s">
        <v>65</v>
      </c>
      <c r="B141" s="206"/>
      <c r="C141" s="206"/>
      <c r="D141" s="206"/>
      <c r="E141" s="206"/>
      <c r="F141" s="206"/>
      <c r="G141" s="206"/>
      <c r="H141" s="248"/>
      <c r="I141" s="110">
        <v>12</v>
      </c>
    </row>
    <row r="142" spans="1:9" ht="12.75">
      <c r="A142" s="247" t="s">
        <v>66</v>
      </c>
      <c r="B142" s="206"/>
      <c r="C142" s="206"/>
      <c r="D142" s="206"/>
      <c r="E142" s="206"/>
      <c r="F142" s="206"/>
      <c r="G142" s="206"/>
      <c r="H142" s="248"/>
      <c r="I142" s="110">
        <v>3</v>
      </c>
    </row>
    <row r="143" spans="1:9" ht="12.75">
      <c r="A143" s="247" t="s">
        <v>67</v>
      </c>
      <c r="B143" s="206"/>
      <c r="C143" s="206"/>
      <c r="D143" s="206"/>
      <c r="E143" s="206"/>
      <c r="F143" s="206"/>
      <c r="G143" s="206"/>
      <c r="H143" s="248"/>
      <c r="I143" s="110"/>
    </row>
    <row r="144" spans="1:9" ht="12.75" customHeight="1" thickBot="1">
      <c r="A144" s="255" t="s">
        <v>68</v>
      </c>
      <c r="B144" s="256"/>
      <c r="C144" s="256"/>
      <c r="D144" s="256"/>
      <c r="E144" s="256"/>
      <c r="F144" s="256"/>
      <c r="G144" s="256"/>
      <c r="H144" s="257"/>
      <c r="I144" s="147">
        <v>322500</v>
      </c>
    </row>
    <row r="145" spans="1:9" ht="13.5" thickBot="1">
      <c r="A145" s="229" t="s">
        <v>312</v>
      </c>
      <c r="B145" s="230"/>
      <c r="C145" s="230"/>
      <c r="D145" s="230"/>
      <c r="E145" s="230"/>
      <c r="F145" s="230"/>
      <c r="G145" s="230"/>
      <c r="H145" s="230"/>
      <c r="I145" s="231"/>
    </row>
    <row r="146" spans="1:13" ht="12.75" customHeight="1">
      <c r="A146" s="258" t="s">
        <v>309</v>
      </c>
      <c r="B146" s="258"/>
      <c r="C146" s="258"/>
      <c r="D146" s="258"/>
      <c r="E146" s="258"/>
      <c r="F146" s="258"/>
      <c r="G146" s="259">
        <f>SUM(J146+K146+L146)</f>
        <v>0</v>
      </c>
      <c r="H146" s="259"/>
      <c r="I146" s="259"/>
      <c r="J146" s="149">
        <f>SUM('[2]p1'!A177,'[2]p2'!A177,'[2]p3'!A177,'[2]p4'!A177,'[2]p5'!A177,'[2]p6'!A177,'[2]p7'!A177,'[2]p8'!A177,'[2]p9'!A177,'[2]p10'!A177,'[2]p11'!A177,'[2]p12'!A177,'[2]p13'!A177,'[2]p14'!A177,'[2]p15'!A177,'[2]p16'!A177,'[2]p17'!A177,'[2]p18'!A177,'[2]p19'!A177,'[2]p20'!A177,'[2]p21'!A177,'[2]p22'!A177,'[2]p23'!A177,'[2]p24'!A177,'[2]p25'!A177)+SUM('[2]p26'!A177,'[2]p27'!A177,'[2]p28'!A177,'[2]p29'!A177,'[2]p30'!A177,'[2]p31'!A177,'[2]p32'!A177,'[2]p33'!A177,'[2]p34'!A177,'[2]p35'!A177,'[2]p36'!A177,'[2]p37'!A177,'[2]p38'!A177,'[2]p39'!A177,'[2]p40'!A177,'[2]p41'!A177,'[2]p42'!A177,'[2]p43'!A177,'[2]p44'!A177,'[2]p45'!A177,'[2]p46'!A177,'[2]p47'!A177,'[2]p48'!A177,'[2]p49'!A177,'[2]p50'!A177)</f>
        <v>0</v>
      </c>
      <c r="K146" s="149">
        <f>SUM('[2]p1'!A186,'[2]p2'!A186,'[2]p3'!A186,'[2]p4'!A186,'[2]p5'!A186,'[2]p6'!A186,'[2]p7'!A186,'[2]p8'!A186,'[2]p9'!A186,'[2]p10'!A186,'[2]p11'!A186,'[2]p12'!A186,'[2]p13'!A186,'[2]p14'!A186,'[2]p15'!A186,'[2]p16'!A186,'[2]p17'!A186,'[2]p18'!A186,'[2]p19'!A186,'[2]p20'!A186,'[2]p21'!A186,'[2]p22'!A186,'[2]p23'!A186,'[2]p24'!A186,'[2]p25'!A186)+SUM('[2]p26'!A186,'[2]p27'!A186,'[2]p28'!A186,'[2]p29'!A186,'[2]p30'!A186,'[2]p31'!A186,'[2]p32'!A186,'[2]p33'!A186,'[2]p34'!A186,'[2]p35'!A186,'[2]p36'!A186,'[2]p37'!A186,'[2]p38'!A186,'[2]p39'!A186,'[2]p40'!A186,'[2]p41'!A186,'[2]p42'!A186,'[2]p43'!A186,'[2]p44'!A186,'[2]p45'!A186,'[2]p46'!A186,'[2]p47'!A186,'[2]p48'!A186,'[2]p49'!A186,'[2]p50'!A186)</f>
        <v>0</v>
      </c>
      <c r="L146" s="149">
        <f>SUM('[2]p1'!A195,'[2]p2'!A195,'[2]p3'!A195,'[2]p4'!A195,'[2]p5'!A195,'[2]p6'!A195,'[2]p7'!A195,'[2]p8'!A195,'[2]p9'!A195,'[2]p10'!A195,'[2]p11'!A195,'[2]p12'!A195,'[2]p13'!A195,'[2]p14'!A195,'[2]p15'!A195,'[2]p16'!A195,'[2]p17'!A195,'[2]p18'!A195,'[2]p19'!A195,'[2]p20'!A195,'[2]p21'!A195,'[2]p22'!A195,'[2]p23'!A195,'[2]p24'!A195,'[2]p25'!A195)+SUM('[2]p26'!A195,'[2]p27'!A195,'[2]p28'!A195,'[2]p29'!A195,'[2]p30'!A195,'[2]p31'!A195,'[2]p32'!A195,'[2]p33'!A195,'[2]p34'!A195,'[2]p35'!A195,'[2]p36'!A195,'[2]p37'!A195,'[2]p38'!A195,'[2]p39'!A195,'[2]p40'!A195,'[2]p41'!A195,'[2]p42'!A195,'[2]p43'!A195,'[2]p44'!A195,'[2]p45'!A195,'[2]p46'!A195,'[2]p47'!A195,'[2]p48'!A195,'[2]p49'!A195,'[2]p50'!A195)</f>
        <v>0</v>
      </c>
      <c r="M146" s="149"/>
    </row>
    <row r="147" spans="1:13" ht="12.75" customHeight="1">
      <c r="A147" s="290" t="s">
        <v>313</v>
      </c>
      <c r="B147" s="290"/>
      <c r="C147" s="290"/>
      <c r="D147" s="290"/>
      <c r="E147" s="290"/>
      <c r="F147" s="290"/>
      <c r="G147" s="358">
        <f>SUM(J147+K147+L147)</f>
        <v>0</v>
      </c>
      <c r="H147" s="358"/>
      <c r="I147" s="358"/>
      <c r="J147" s="149">
        <f>SUM('[2]p1'!D177,'[2]p2'!D177,'[2]p3'!D177,'[2]p4'!D177,'[2]p5'!D177,'[2]p6'!D177,'[2]p7'!D177,'[2]p8'!D177,'[2]p9'!D177,'[2]p10'!D177,'[2]p11'!D177,'[2]p12'!D177,'[2]p13'!D177,'[2]p14'!D177,'[2]p15'!D177,'[2]p16'!D177,'[2]p17'!D177,'[2]p18'!D177,'[2]p19'!D177,'[2]p20'!D177,'[2]p21'!D177,'[2]p22'!D177,'[2]p23'!D177,'[2]p24'!D177,'[2]p25'!D177)+SUM('[2]p26'!D177,'[2]p27'!D177,'[2]p28'!D177,'[2]p29'!D177,'[2]p30'!D177,'[2]p31'!D177,'[2]p32'!D177,'[2]p33'!D177,'[2]p34'!D177,'[2]p35'!D177,'[2]p36'!D177,'[2]p37'!D177,'[2]p38'!D177,'[2]p39'!D177,'[2]p40'!D177,'[2]p41'!D177,'[2]p42'!D177,'[2]p43'!D177,'[2]p44'!D177,'[2]p45'!D177,'[2]p46'!D177,'[2]p47'!D177,'[2]p48'!D177,'[2]p49'!D177,'[2]p50'!D177)</f>
        <v>0</v>
      </c>
      <c r="K147" s="149">
        <f>SUM('[2]p1'!D186,'[2]p2'!D186,'[2]p3'!D186,'[2]p4'!D186,'[2]p5'!D186,'[2]p6'!D186,'[2]p7'!D186,'[2]p8'!D186,'[2]p9'!D186,'[2]p10'!D186,'[2]p11'!D186,'[2]p12'!D186,'[2]p13'!D186,'[2]p14'!D186,'[2]p15'!D186,'[2]p16'!D186,'[2]p17'!D186,'[2]p18'!D186,'[2]p19'!D186,'[2]p20'!D186,'[2]p21'!D186,'[2]p22'!D186,'[2]p23'!D186,'[2]p24'!D186,'[2]p25'!D186)+SUM('[2]p26'!D186,'[2]p27'!D186,'[2]p28'!D186,'[2]p29'!D186,'[2]p30'!D186,'[2]p31'!D186,'[2]p32'!D186,'[2]p33'!D186,'[2]p34'!D186,'[2]p35'!D186,'[2]p36'!D186,'[2]p37'!D186,'[2]p38'!D186,'[2]p39'!D186,'[2]p40'!D186,'[2]p41'!D186,'[2]p42'!D186,'[2]p43'!D186,'[2]p44'!D186,'[2]p45'!D186,'[2]p46'!D186,'[2]p47'!D186,'[2]p48'!D186,'[2]p49'!D186,'[2]p50'!D186)</f>
        <v>0</v>
      </c>
      <c r="L147" s="149">
        <f>SUM('[2]p1'!D195,'[2]p2'!D195,'[2]p3'!D195,'[2]p4'!D195,'[2]p5'!D195,'[2]p6'!D195,'[2]p7'!D195,'[2]p8'!D195,'[2]p9'!D195,'[2]p10'!D195,'[2]p11'!D195,'[2]p12'!D195,'[2]p13'!D195,'[2]p14'!D195,'[2]p15'!D195,'[2]p16'!D195,'[2]p17'!D195,'[2]p18'!D195,'[2]p19'!D195,'[2]p20'!D195,'[2]p21'!D195,'[2]p22'!D195,'[2]p23'!D195,'[2]p24'!D195,'[2]p25'!D195)+SUM('[2]p26'!D195,'[2]p27'!D195,'[2]p28'!D195,'[2]p29'!D195,'[2]p30'!D195,'[2]p31'!D195,'[2]p32'!D195,'[2]p33'!D195,'[2]p34'!D195,'[2]p35'!D195,'[2]p36'!D195,'[2]p37'!D195,'[2]p38'!D195,'[2]p39'!D195,'[2]p40'!D195,'[2]p41'!D195,'[2]p42'!D195,'[2]p43'!D195,'[2]p44'!D195,'[2]p45'!D195,'[2]p46'!D195,'[2]p47'!D195,'[2]p48'!D195,'[2]p49'!D195,'[2]p50'!D195)</f>
        <v>0</v>
      </c>
      <c r="M147" s="149"/>
    </row>
    <row r="148" spans="1:13" ht="12.75" customHeight="1">
      <c r="A148" s="290" t="s">
        <v>310</v>
      </c>
      <c r="B148" s="290"/>
      <c r="C148" s="290"/>
      <c r="D148" s="290"/>
      <c r="E148" s="290"/>
      <c r="F148" s="290"/>
      <c r="G148" s="358">
        <f>SUM(J148+K148+L148)</f>
        <v>0</v>
      </c>
      <c r="H148" s="358"/>
      <c r="I148" s="358"/>
      <c r="J148" s="149">
        <f>SUM('[2]p1'!G177,'[2]p2'!G177,'[2]p3'!G177,'[2]p4'!G177,'[2]p5'!G177,'[2]p6'!G177,'[2]p7'!G177,'[2]p8'!G177,'[2]p9'!G177,'[2]p10'!G177,'[2]p11'!G177,'[2]p12'!G177,'[2]p13'!G177,'[2]p14'!G177,'[2]p15'!G177,'[2]p16'!G177,'[2]p17'!G177,'[2]p18'!G177,'[2]p19'!G177,'[2]p20'!G177,'[2]p21'!G177,'[2]p22'!G177,'[2]p23'!G177,'[2]p24'!G177,'[2]p25'!G177)+SUM('[2]p26'!G177,'[2]p27'!G177,'[2]p28'!G177,'[2]p29'!G177,'[2]p30'!G177,'[2]p31'!G177,'[2]p32'!G177,'[2]p33'!G177,'[2]p34'!G177,'[2]p35'!G177,'[2]p36'!G177,'[2]p37'!G177,'[2]p38'!G177,'[2]p39'!G177,'[2]p40'!G177,'[2]p41'!G177,'[2]p42'!G177,'[2]p43'!G177,'[2]p44'!G177,'[2]p45'!G177,'[2]p46'!G177,'[2]p47'!G177,'[2]p48'!G177,'[2]p49'!G177,'[2]p50'!G177)</f>
        <v>0</v>
      </c>
      <c r="K148" s="149">
        <f>SUM('[2]p1'!G186,'[2]p2'!G186,'[2]p3'!G186,'[2]p4'!G186,'[2]p5'!G186,'[2]p6'!G186,'[2]p7'!G186,'[2]p8'!G186,'[2]p9'!G186,'[2]p10'!G186,'[2]p11'!G186,'[2]p12'!G186,'[2]p13'!G186,'[2]p14'!G186,'[2]p15'!G186,'[2]p16'!G186,'[2]p17'!G186,'[2]p18'!G186,'[2]p19'!G186,'[2]p20'!G186,'[2]p21'!G186,'[2]p22'!G186,'[2]p23'!G186,'[2]p24'!G186,'[2]p25'!G186)+SUM('[2]p26'!G186,'[2]p27'!G186,'[2]p28'!G186,'[2]p29'!G186,'[2]p30'!G186,'[2]p31'!G186,'[2]p32'!G186,'[2]p33'!G186,'[2]p34'!G186,'[2]p35'!G186,'[2]p36'!G186,'[2]p37'!G186,'[2]p38'!G186,'[2]p39'!G186,'[2]p40'!G186,'[2]p41'!G186,'[2]p42'!G186,'[2]p43'!G186,'[2]p44'!G186,'[2]p45'!G186,'[2]p46'!G186,'[2]p47'!G186,'[2]p48'!G186,'[2]p49'!G186,'[2]p50'!G186)</f>
        <v>0</v>
      </c>
      <c r="L148" s="149">
        <f>SUM('[2]p1'!G195,'[2]p2'!G195,'[2]p3'!G195,'[2]p4'!G195,'[2]p5'!G195,'[2]p6'!G195,'[2]p7'!G195,'[2]p8'!G195,'[2]p9'!G195,'[2]p10'!G195,'[2]p11'!G195,'[2]p12'!G195,'[2]p13'!G195,'[2]p14'!G195,'[2]p15'!G195,'[2]p16'!G195,'[2]p17'!G195,'[2]p18'!G195,'[2]p19'!G195,'[2]p20'!G195,'[2]p21'!G195,'[2]p22'!G195,'[2]p23'!G195,'[2]p24'!G195,'[2]p25'!G195)+SUM('[2]p26'!G195,'[2]p27'!G195,'[2]p28'!G195,'[2]p29'!G195,'[2]p30'!G195,'[2]p31'!G195,'[2]p32'!G195,'[2]p33'!G195,'[2]p34'!G195,'[2]p35'!G195,'[2]p36'!G195,'[2]p37'!G195,'[2]p38'!G195,'[2]p39'!G195,'[2]p40'!G195,'[2]p41'!G195,'[2]p42'!G195,'[2]p43'!G195,'[2]p44'!G195,'[2]p45'!G195,'[2]p46'!G195,'[2]p47'!G195,'[2]p48'!G195,'[2]p49'!G195,'[2]p50'!G195)</f>
        <v>0</v>
      </c>
      <c r="M148" s="149"/>
    </row>
    <row r="149" spans="1:13" ht="13.5" customHeight="1" thickBot="1">
      <c r="A149" s="359" t="s">
        <v>311</v>
      </c>
      <c r="B149" s="359"/>
      <c r="C149" s="359"/>
      <c r="D149" s="359"/>
      <c r="E149" s="359"/>
      <c r="F149" s="359"/>
      <c r="G149" s="360">
        <f>SUM(J149+K149+L149)</f>
        <v>0</v>
      </c>
      <c r="H149" s="360"/>
      <c r="I149" s="360"/>
      <c r="J149" s="149">
        <f>SUM('[2]p1'!J177,'[2]p2'!J177,'[2]p3'!J177,'[2]p4'!J177,'[2]p5'!J177,'[2]p6'!J177,'[2]p7'!J177,'[2]p8'!J177,'[2]p9'!J177,'[2]p10'!J177,'[2]p11'!J177,'[2]p12'!J177,'[2]p13'!J177,'[2]p14'!J177,'[2]p15'!J177,'[2]p16'!J177,'[2]p17'!J177,'[2]p18'!J177,'[2]p19'!J177,'[2]p20'!J177,'[2]p21'!J177,'[2]p22'!J177,'[2]p23'!J177,'[2]p24'!J177,'[2]p25'!J177)+SUM('[2]p26'!J177,'[2]p27'!J177,'[2]p28'!J177,'[2]p29'!J177,'[2]p30'!J177,'[2]p31'!J177,'[2]p32'!J177,'[2]p33'!J177,'[2]p34'!J177,'[2]p35'!J177,'[2]p36'!J177,'[2]p37'!J177,'[2]p38'!J177,'[2]p39'!J177,'[2]p40'!J177,'[2]p41'!J177,'[2]p42'!J177,'[2]p43'!J177,'[2]p44'!J177,'[2]p45'!J177,'[2]p46'!J177,'[2]p47'!J177,'[2]p48'!J177,'[2]p49'!J177,'[2]p50'!J177)</f>
        <v>0</v>
      </c>
      <c r="K149" s="149">
        <f>SUM('[2]p1'!J186,'[2]p2'!J186,'[2]p3'!J186,'[2]p4'!J186,'[2]p5'!J186,'[2]p6'!J186,'[2]p7'!J186,'[2]p8'!J186,'[2]p9'!J186,'[2]p10'!J186,'[2]p11'!J186,'[2]p12'!J186,'[2]p13'!J186,'[2]p14'!J186,'[2]p15'!J186,'[2]p16'!J186,'[2]p17'!J186,'[2]p18'!J186,'[2]p19'!J186,'[2]p20'!J186,'[2]p21'!J186,'[2]p22'!J186,'[2]p23'!J186,'[2]p24'!J186,'[2]p25'!J186)+SUM('[2]p26'!J186,'[2]p27'!J186,'[2]p28'!J186,'[2]p29'!J186,'[2]p30'!J186,'[2]p31'!J186,'[2]p32'!J186,'[2]p33'!J186,'[2]p34'!J186,'[2]p35'!J186,'[2]p36'!J186,'[2]p37'!J186,'[2]p38'!J186,'[2]p39'!J186,'[2]p40'!J186,'[2]p41'!J186,'[2]p42'!J186,'[2]p43'!J186,'[2]p44'!J186,'[2]p45'!J186,'[2]p46'!J186,'[2]p47'!J186,'[2]p48'!J186,'[2]p49'!J186,'[2]p50'!J186)</f>
        <v>0</v>
      </c>
      <c r="L149" s="149">
        <f>SUM('[2]p1'!J195,'[2]p2'!J195,'[2]p3'!J195,'[2]p4'!J195,'[2]p5'!J195,'[2]p6'!J195,'[2]p7'!J195,'[2]p8'!J195,'[2]p9'!J195,'[2]p10'!J195,'[2]p11'!J195,'[2]p12'!J195,'[2]p13'!J195,'[2]p14'!J195,'[2]p15'!J195,'[2]p16'!J195,'[2]p17'!J195,'[2]p18'!J195,'[2]p19'!J195,'[2]p20'!J195,'[2]p21'!J195,'[2]p22'!J195,'[2]p23'!J195,'[2]p24'!J195,'[2]p25'!J195)+SUM('[2]p26'!J195,'[2]p27'!J195,'[2]p28'!J195,'[2]p29'!J195,'[2]p30'!J195,'[2]p31'!J195,'[2]p32'!J195,'[2]p33'!J195,'[2]p34'!J195,'[2]p35'!J195,'[2]p36'!J195,'[2]p37'!J195,'[2]p38'!J195,'[2]p39'!J195,'[2]p40'!J195,'[2]p41'!J195,'[2]p42'!J195,'[2]p43'!J195,'[2]p44'!J195,'[2]p45'!J195,'[2]p46'!J195,'[2]p47'!J195,'[2]p48'!J195,'[2]p49'!J195,'[2]p50'!J195)</f>
        <v>0</v>
      </c>
      <c r="M149" s="149"/>
    </row>
    <row r="150" spans="1:13" ht="13.5" customHeight="1" thickBot="1">
      <c r="A150" s="204"/>
      <c r="B150" s="204"/>
      <c r="C150" s="204"/>
      <c r="D150" s="204"/>
      <c r="E150" s="204"/>
      <c r="F150" s="204"/>
      <c r="G150" s="204"/>
      <c r="H150" s="204"/>
      <c r="I150" s="204"/>
      <c r="J150" s="149"/>
      <c r="K150" s="149"/>
      <c r="L150" s="149"/>
      <c r="M150" s="149"/>
    </row>
    <row r="151" spans="1:9" ht="12.75" hidden="1">
      <c r="A151" s="150"/>
      <c r="B151" s="150"/>
      <c r="C151" s="150"/>
      <c r="D151" s="150"/>
      <c r="E151" s="150"/>
      <c r="F151" s="150"/>
      <c r="G151" s="150"/>
      <c r="H151" s="150"/>
      <c r="I151" s="150"/>
    </row>
    <row r="152" spans="1:9" ht="12.75" hidden="1">
      <c r="A152" s="150"/>
      <c r="B152" s="150"/>
      <c r="C152" s="150"/>
      <c r="D152" s="150"/>
      <c r="E152" s="150"/>
      <c r="F152" s="150"/>
      <c r="G152" s="150"/>
      <c r="H152" s="150"/>
      <c r="I152" s="150"/>
    </row>
    <row r="153" spans="1:9" ht="12.75" hidden="1">
      <c r="A153" s="150"/>
      <c r="B153" s="150"/>
      <c r="C153" s="150"/>
      <c r="D153" s="150"/>
      <c r="E153" s="150"/>
      <c r="F153" s="150"/>
      <c r="G153" s="150"/>
      <c r="H153" s="150"/>
      <c r="I153" s="150"/>
    </row>
    <row r="154" spans="1:9" ht="12.75" hidden="1">
      <c r="A154" s="150"/>
      <c r="B154" s="150"/>
      <c r="C154" s="150"/>
      <c r="D154" s="150"/>
      <c r="E154" s="150"/>
      <c r="F154" s="150"/>
      <c r="G154" s="150"/>
      <c r="H154" s="150"/>
      <c r="I154" s="150"/>
    </row>
    <row r="155" spans="1:9" ht="12.75" hidden="1">
      <c r="A155" s="150"/>
      <c r="B155" s="150"/>
      <c r="C155" s="150"/>
      <c r="D155" s="150"/>
      <c r="E155" s="150"/>
      <c r="F155" s="150"/>
      <c r="G155" s="150"/>
      <c r="H155" s="150"/>
      <c r="I155" s="150"/>
    </row>
    <row r="156" spans="1:9" ht="13.5" thickBot="1">
      <c r="A156" s="229" t="s">
        <v>251</v>
      </c>
      <c r="B156" s="230"/>
      <c r="C156" s="230"/>
      <c r="D156" s="230"/>
      <c r="E156" s="230"/>
      <c r="F156" s="230"/>
      <c r="G156" s="230"/>
      <c r="H156" s="230"/>
      <c r="I156" s="231"/>
    </row>
    <row r="157" spans="1:9" ht="13.5" thickBot="1">
      <c r="A157" s="216" t="s">
        <v>139</v>
      </c>
      <c r="B157" s="208"/>
      <c r="C157" s="208"/>
      <c r="D157" s="208"/>
      <c r="E157" s="208"/>
      <c r="F157" s="208"/>
      <c r="G157" s="208"/>
      <c r="H157" s="217"/>
      <c r="I157" s="145" t="s">
        <v>112</v>
      </c>
    </row>
    <row r="158" spans="1:9" ht="12.75">
      <c r="A158" s="361" t="s">
        <v>331</v>
      </c>
      <c r="B158" s="253"/>
      <c r="C158" s="253"/>
      <c r="D158" s="253"/>
      <c r="E158" s="253"/>
      <c r="F158" s="253"/>
      <c r="G158" s="253"/>
      <c r="H158" s="362"/>
      <c r="I158" s="151">
        <v>0</v>
      </c>
    </row>
    <row r="159" spans="1:9" ht="12.75">
      <c r="A159" s="205" t="s">
        <v>330</v>
      </c>
      <c r="B159" s="206"/>
      <c r="C159" s="206"/>
      <c r="D159" s="206"/>
      <c r="E159" s="206"/>
      <c r="F159" s="206"/>
      <c r="G159" s="206"/>
      <c r="H159" s="207"/>
      <c r="I159" s="152">
        <v>0</v>
      </c>
    </row>
    <row r="160" spans="1:9" ht="12.75">
      <c r="A160" s="205" t="s">
        <v>332</v>
      </c>
      <c r="B160" s="206"/>
      <c r="C160" s="206"/>
      <c r="D160" s="206"/>
      <c r="E160" s="206"/>
      <c r="F160" s="206"/>
      <c r="G160" s="206"/>
      <c r="H160" s="207"/>
      <c r="I160" s="152">
        <v>0</v>
      </c>
    </row>
    <row r="161" spans="1:9" ht="12.75">
      <c r="A161" s="205" t="s">
        <v>333</v>
      </c>
      <c r="B161" s="206"/>
      <c r="C161" s="206"/>
      <c r="D161" s="206"/>
      <c r="E161" s="206"/>
      <c r="F161" s="206"/>
      <c r="G161" s="206"/>
      <c r="H161" s="207"/>
      <c r="I161" s="152">
        <v>0</v>
      </c>
    </row>
    <row r="162" spans="1:9" ht="12.75">
      <c r="A162" s="205" t="s">
        <v>327</v>
      </c>
      <c r="B162" s="206"/>
      <c r="C162" s="206"/>
      <c r="D162" s="206"/>
      <c r="E162" s="206"/>
      <c r="F162" s="206"/>
      <c r="G162" s="206"/>
      <c r="H162" s="207"/>
      <c r="I162" s="152">
        <v>0</v>
      </c>
    </row>
    <row r="163" spans="1:9" ht="12.75">
      <c r="A163" s="205" t="s">
        <v>328</v>
      </c>
      <c r="B163" s="206"/>
      <c r="C163" s="206"/>
      <c r="D163" s="206"/>
      <c r="E163" s="206"/>
      <c r="F163" s="206"/>
      <c r="G163" s="206"/>
      <c r="H163" s="207"/>
      <c r="I163" s="152">
        <v>1</v>
      </c>
    </row>
    <row r="164" spans="1:9" ht="12.75">
      <c r="A164" s="205" t="s">
        <v>329</v>
      </c>
      <c r="B164" s="206"/>
      <c r="C164" s="206"/>
      <c r="D164" s="206"/>
      <c r="E164" s="206"/>
      <c r="F164" s="206"/>
      <c r="G164" s="206"/>
      <c r="H164" s="207"/>
      <c r="I164" s="152">
        <v>2</v>
      </c>
    </row>
    <row r="165" spans="1:9" ht="12.75">
      <c r="A165" s="205" t="s">
        <v>157</v>
      </c>
      <c r="B165" s="206"/>
      <c r="C165" s="206"/>
      <c r="D165" s="206"/>
      <c r="E165" s="206"/>
      <c r="F165" s="206"/>
      <c r="G165" s="206"/>
      <c r="H165" s="207"/>
      <c r="I165" s="152">
        <v>6</v>
      </c>
    </row>
    <row r="166" spans="1:9" ht="12.75">
      <c r="A166" s="205" t="s">
        <v>158</v>
      </c>
      <c r="B166" s="206"/>
      <c r="C166" s="206"/>
      <c r="D166" s="206"/>
      <c r="E166" s="206"/>
      <c r="F166" s="206"/>
      <c r="G166" s="206"/>
      <c r="H166" s="207"/>
      <c r="I166" s="152">
        <v>0</v>
      </c>
    </row>
    <row r="167" spans="1:9" ht="12.75">
      <c r="A167" s="260" t="s">
        <v>160</v>
      </c>
      <c r="B167" s="261"/>
      <c r="C167" s="261"/>
      <c r="D167" s="261"/>
      <c r="E167" s="261"/>
      <c r="F167" s="261"/>
      <c r="G167" s="261"/>
      <c r="H167" s="262"/>
      <c r="I167" s="152">
        <v>0</v>
      </c>
    </row>
    <row r="168" spans="1:9" ht="12.75">
      <c r="A168" s="205" t="s">
        <v>161</v>
      </c>
      <c r="B168" s="206"/>
      <c r="C168" s="206"/>
      <c r="D168" s="206"/>
      <c r="E168" s="206"/>
      <c r="F168" s="206"/>
      <c r="G168" s="206"/>
      <c r="H168" s="207"/>
      <c r="I168" s="152">
        <v>0</v>
      </c>
    </row>
    <row r="169" spans="1:9" ht="12.75">
      <c r="A169" s="205" t="s">
        <v>54</v>
      </c>
      <c r="B169" s="206"/>
      <c r="C169" s="206"/>
      <c r="D169" s="206"/>
      <c r="E169" s="206"/>
      <c r="F169" s="206"/>
      <c r="G169" s="206"/>
      <c r="H169" s="207"/>
      <c r="I169" s="152">
        <v>0</v>
      </c>
    </row>
    <row r="170" spans="1:9" ht="12.75">
      <c r="A170" s="205" t="s">
        <v>55</v>
      </c>
      <c r="B170" s="206"/>
      <c r="C170" s="206"/>
      <c r="D170" s="206"/>
      <c r="E170" s="206"/>
      <c r="F170" s="206"/>
      <c r="G170" s="206"/>
      <c r="H170" s="207"/>
      <c r="I170" s="152">
        <v>0</v>
      </c>
    </row>
    <row r="171" spans="1:9" ht="12.75">
      <c r="A171" s="205" t="s">
        <v>320</v>
      </c>
      <c r="B171" s="206"/>
      <c r="C171" s="206"/>
      <c r="D171" s="206"/>
      <c r="E171" s="206"/>
      <c r="F171" s="206"/>
      <c r="G171" s="206"/>
      <c r="H171" s="207"/>
      <c r="I171" s="152">
        <v>0</v>
      </c>
    </row>
    <row r="172" spans="1:9" ht="12.75">
      <c r="A172" s="205" t="s">
        <v>321</v>
      </c>
      <c r="B172" s="206"/>
      <c r="C172" s="206"/>
      <c r="D172" s="206"/>
      <c r="E172" s="206"/>
      <c r="F172" s="206"/>
      <c r="G172" s="206"/>
      <c r="H172" s="207"/>
      <c r="I172" s="152">
        <v>0</v>
      </c>
    </row>
    <row r="173" spans="1:9" ht="12.75">
      <c r="A173" s="205" t="s">
        <v>231</v>
      </c>
      <c r="B173" s="206"/>
      <c r="C173" s="206"/>
      <c r="D173" s="206"/>
      <c r="E173" s="206"/>
      <c r="F173" s="206"/>
      <c r="G173" s="206"/>
      <c r="H173" s="207"/>
      <c r="I173" s="152">
        <v>2</v>
      </c>
    </row>
    <row r="174" spans="1:9" ht="12.75">
      <c r="A174" s="205" t="s">
        <v>232</v>
      </c>
      <c r="B174" s="206"/>
      <c r="C174" s="206"/>
      <c r="D174" s="206"/>
      <c r="E174" s="206"/>
      <c r="F174" s="206"/>
      <c r="G174" s="206"/>
      <c r="H174" s="207"/>
      <c r="I174" s="152">
        <v>0</v>
      </c>
    </row>
    <row r="175" spans="1:9" ht="12.75">
      <c r="A175" s="205" t="s">
        <v>318</v>
      </c>
      <c r="B175" s="206"/>
      <c r="C175" s="206"/>
      <c r="D175" s="206"/>
      <c r="E175" s="206"/>
      <c r="F175" s="206"/>
      <c r="G175" s="206"/>
      <c r="H175" s="207"/>
      <c r="I175" s="152">
        <v>0</v>
      </c>
    </row>
    <row r="176" spans="1:9" ht="12.75">
      <c r="A176" s="205" t="s">
        <v>319</v>
      </c>
      <c r="B176" s="206"/>
      <c r="C176" s="206"/>
      <c r="D176" s="206"/>
      <c r="E176" s="206"/>
      <c r="F176" s="206"/>
      <c r="G176" s="206"/>
      <c r="H176" s="207"/>
      <c r="I176" s="152">
        <v>0</v>
      </c>
    </row>
    <row r="177" spans="1:9" ht="12.75">
      <c r="A177" s="205" t="s">
        <v>162</v>
      </c>
      <c r="B177" s="206"/>
      <c r="C177" s="206"/>
      <c r="D177" s="206"/>
      <c r="E177" s="206"/>
      <c r="F177" s="206"/>
      <c r="G177" s="206"/>
      <c r="H177" s="207"/>
      <c r="I177" s="152">
        <v>0</v>
      </c>
    </row>
    <row r="178" spans="1:9" ht="12.75">
      <c r="A178" s="205" t="s">
        <v>163</v>
      </c>
      <c r="B178" s="206"/>
      <c r="C178" s="206"/>
      <c r="D178" s="206"/>
      <c r="E178" s="206"/>
      <c r="F178" s="206"/>
      <c r="G178" s="206"/>
      <c r="H178" s="207"/>
      <c r="I178" s="152">
        <v>0</v>
      </c>
    </row>
    <row r="179" spans="1:9" ht="12.75">
      <c r="A179" s="205" t="s">
        <v>164</v>
      </c>
      <c r="B179" s="206"/>
      <c r="C179" s="206"/>
      <c r="D179" s="206"/>
      <c r="E179" s="206"/>
      <c r="F179" s="206"/>
      <c r="G179" s="206"/>
      <c r="H179" s="207"/>
      <c r="I179" s="152">
        <v>0</v>
      </c>
    </row>
    <row r="180" spans="1:9" ht="12.75">
      <c r="A180" s="205" t="s">
        <v>165</v>
      </c>
      <c r="B180" s="206"/>
      <c r="C180" s="206"/>
      <c r="D180" s="206"/>
      <c r="E180" s="206"/>
      <c r="F180" s="206"/>
      <c r="G180" s="206"/>
      <c r="H180" s="207"/>
      <c r="I180" s="152">
        <v>0</v>
      </c>
    </row>
    <row r="181" spans="1:9" ht="12.75">
      <c r="A181" s="205" t="s">
        <v>166</v>
      </c>
      <c r="B181" s="206"/>
      <c r="C181" s="206"/>
      <c r="D181" s="206"/>
      <c r="E181" s="206"/>
      <c r="F181" s="206"/>
      <c r="G181" s="206"/>
      <c r="H181" s="207"/>
      <c r="I181" s="152">
        <v>0</v>
      </c>
    </row>
    <row r="182" spans="1:9" ht="12.75">
      <c r="A182" s="205" t="s">
        <v>167</v>
      </c>
      <c r="B182" s="206"/>
      <c r="C182" s="206"/>
      <c r="D182" s="206"/>
      <c r="E182" s="206"/>
      <c r="F182" s="206"/>
      <c r="G182" s="206"/>
      <c r="H182" s="207"/>
      <c r="I182" s="152">
        <v>0</v>
      </c>
    </row>
    <row r="183" spans="1:9" ht="12.75">
      <c r="A183" s="205" t="s">
        <v>168</v>
      </c>
      <c r="B183" s="206"/>
      <c r="C183" s="206"/>
      <c r="D183" s="206"/>
      <c r="E183" s="206"/>
      <c r="F183" s="206"/>
      <c r="G183" s="206"/>
      <c r="H183" s="207"/>
      <c r="I183" s="152">
        <v>0</v>
      </c>
    </row>
    <row r="184" spans="1:9" ht="12.75">
      <c r="A184" s="205" t="s">
        <v>169</v>
      </c>
      <c r="B184" s="206"/>
      <c r="C184" s="206"/>
      <c r="D184" s="206"/>
      <c r="E184" s="206"/>
      <c r="F184" s="206"/>
      <c r="G184" s="206"/>
      <c r="H184" s="207"/>
      <c r="I184" s="152">
        <v>0</v>
      </c>
    </row>
    <row r="185" spans="1:9" ht="12.75">
      <c r="A185" s="205" t="s">
        <v>170</v>
      </c>
      <c r="B185" s="206"/>
      <c r="C185" s="206"/>
      <c r="D185" s="206"/>
      <c r="E185" s="206"/>
      <c r="F185" s="206"/>
      <c r="G185" s="206"/>
      <c r="H185" s="207"/>
      <c r="I185" s="152">
        <v>0</v>
      </c>
    </row>
    <row r="186" spans="1:9" ht="12.75">
      <c r="A186" s="205" t="s">
        <v>171</v>
      </c>
      <c r="B186" s="206"/>
      <c r="C186" s="206"/>
      <c r="D186" s="206"/>
      <c r="E186" s="206"/>
      <c r="F186" s="206"/>
      <c r="G186" s="206"/>
      <c r="H186" s="207"/>
      <c r="I186" s="152">
        <v>0</v>
      </c>
    </row>
    <row r="187" spans="1:9" ht="12.75">
      <c r="A187" s="205" t="s">
        <v>172</v>
      </c>
      <c r="B187" s="206"/>
      <c r="C187" s="206"/>
      <c r="D187" s="206"/>
      <c r="E187" s="206"/>
      <c r="F187" s="206"/>
      <c r="G187" s="206"/>
      <c r="H187" s="207"/>
      <c r="I187" s="152">
        <v>0</v>
      </c>
    </row>
    <row r="188" spans="1:9" ht="12.75">
      <c r="A188" s="205" t="s">
        <v>233</v>
      </c>
      <c r="B188" s="206"/>
      <c r="C188" s="206"/>
      <c r="D188" s="206"/>
      <c r="E188" s="206"/>
      <c r="F188" s="206"/>
      <c r="G188" s="206"/>
      <c r="H188" s="207"/>
      <c r="I188" s="152">
        <v>0</v>
      </c>
    </row>
    <row r="189" spans="1:9" ht="12.75">
      <c r="A189" s="205" t="s">
        <v>325</v>
      </c>
      <c r="B189" s="206"/>
      <c r="C189" s="206"/>
      <c r="D189" s="206"/>
      <c r="E189" s="206"/>
      <c r="F189" s="206"/>
      <c r="G189" s="206"/>
      <c r="H189" s="207"/>
      <c r="I189" s="152">
        <v>0</v>
      </c>
    </row>
    <row r="190" spans="1:9" ht="12.75">
      <c r="A190" s="205" t="s">
        <v>323</v>
      </c>
      <c r="B190" s="206"/>
      <c r="C190" s="206"/>
      <c r="D190" s="206"/>
      <c r="E190" s="206"/>
      <c r="F190" s="206"/>
      <c r="G190" s="206"/>
      <c r="H190" s="207"/>
      <c r="I190" s="152">
        <v>13</v>
      </c>
    </row>
    <row r="191" spans="1:9" ht="12.75">
      <c r="A191" s="205" t="s">
        <v>322</v>
      </c>
      <c r="B191" s="206"/>
      <c r="C191" s="206"/>
      <c r="D191" s="206"/>
      <c r="E191" s="206"/>
      <c r="F191" s="206"/>
      <c r="G191" s="206"/>
      <c r="H191" s="207"/>
      <c r="I191" s="152">
        <v>3</v>
      </c>
    </row>
    <row r="192" spans="1:9" ht="12.75">
      <c r="A192" s="205" t="s">
        <v>324</v>
      </c>
      <c r="B192" s="206"/>
      <c r="C192" s="206"/>
      <c r="D192" s="206"/>
      <c r="E192" s="206"/>
      <c r="F192" s="206"/>
      <c r="G192" s="206"/>
      <c r="H192" s="207"/>
      <c r="I192" s="152">
        <v>10</v>
      </c>
    </row>
    <row r="193" spans="1:9" ht="13.5" thickBot="1">
      <c r="A193" s="205" t="s">
        <v>326</v>
      </c>
      <c r="B193" s="206"/>
      <c r="C193" s="206"/>
      <c r="D193" s="206"/>
      <c r="E193" s="206"/>
      <c r="F193" s="206"/>
      <c r="G193" s="206"/>
      <c r="H193" s="207"/>
      <c r="I193" s="152">
        <v>12</v>
      </c>
    </row>
    <row r="194" spans="1:9" ht="14.25" thickBot="1" thickTop="1">
      <c r="A194" s="271" t="s">
        <v>252</v>
      </c>
      <c r="B194" s="272"/>
      <c r="C194" s="272"/>
      <c r="D194" s="272"/>
      <c r="E194" s="272"/>
      <c r="F194" s="272"/>
      <c r="G194" s="272"/>
      <c r="H194" s="272"/>
      <c r="I194" s="273"/>
    </row>
    <row r="195" spans="1:9" ht="13.5" customHeight="1" thickBot="1" thickTop="1">
      <c r="A195" s="274"/>
      <c r="B195" s="274"/>
      <c r="C195" s="274"/>
      <c r="D195" s="274"/>
      <c r="E195" s="274"/>
      <c r="F195" s="274"/>
      <c r="G195" s="274"/>
      <c r="H195" s="274"/>
      <c r="I195" s="274"/>
    </row>
    <row r="196" spans="1:9" ht="13.5" thickBot="1">
      <c r="A196" s="367" t="s">
        <v>139</v>
      </c>
      <c r="B196" s="367"/>
      <c r="C196" s="367"/>
      <c r="D196" s="141" t="s">
        <v>15</v>
      </c>
      <c r="E196" s="368" t="s">
        <v>10</v>
      </c>
      <c r="F196" s="368"/>
      <c r="G196" s="368" t="s">
        <v>9</v>
      </c>
      <c r="H196" s="368"/>
      <c r="I196" s="368"/>
    </row>
    <row r="197" spans="1:9" ht="13.5" customHeight="1">
      <c r="A197" s="369" t="s">
        <v>86</v>
      </c>
      <c r="B197" s="370"/>
      <c r="C197" s="371"/>
      <c r="D197" s="81">
        <f>SUM('[2]p1'!L21,'[2]p2'!L21,'[2]p3'!L21,'[2]p4'!L21,'[2]p5'!L21,'[2]p6'!L21,'[2]p7'!L21,'[2]p8'!L21,'[2]p9'!L21,'[2]p10'!L21,'[2]p11'!L21,'[2]p12'!L21,'[2]p13'!L21,'[2]p14'!L21,'[2]p15'!L21,'[2]p16'!L21,'[2]p17'!L21,'[2]p18'!L21,'[2]p19'!L21,'[2]p20'!L21,'[2]p21'!L21,'[2]p22'!L21,'[2]p23'!L21,'[2]p24'!L21,'[2]p25'!L21)+SUM('[2]p26'!L21,'[2]p27'!L21,'[2]p28'!L21,'[2]p29'!L21,'[2]p30'!L21,'[2]p31'!L21,'[2]p32'!L21,'[2]p33'!L21,'[2]p34'!L21,'[2]p35'!L21,'[2]p36'!L21,'[2]p37'!L21,'[2]p38'!L21,'[2]p39'!L21,'[2]p40'!L21,'[2]p41'!L21,'[2]p42'!L21,'[2]p43'!L21,'[2]p44'!L21,'[2]p45'!L21,'[2]p46'!L21,'[2]p47'!L21,'[2]p48'!L21,'[2]p49'!L21,'[2]p50'!L21)</f>
        <v>4800</v>
      </c>
      <c r="E197" s="372">
        <f>IF(D214&lt;&gt;0,D197/D214,"CHTotal-0")</f>
        <v>0.14843218504545735</v>
      </c>
      <c r="F197" s="373"/>
      <c r="G197" s="374" t="s">
        <v>8</v>
      </c>
      <c r="H197" s="375"/>
      <c r="I197" s="376"/>
    </row>
    <row r="198" spans="1:9" ht="13.5" customHeight="1" thickBot="1">
      <c r="A198" s="175" t="s">
        <v>173</v>
      </c>
      <c r="B198" s="171"/>
      <c r="C198" s="221"/>
      <c r="D198" s="82">
        <f>SUM('[2]p1'!L32,'[2]p2'!L32,'[2]p3'!L32,'[2]p4'!L32,'[2]p5'!L32,'[2]p6'!L32,'[2]p7'!L32,'[2]p8'!L32,'[2]p9'!L32,'[2]p10'!L32,'[2]p11'!L32,'[2]p12'!L32,'[2]p13'!L32,'[2]p14'!L32,'[2]p15'!L32,'[2]p16'!L32,'[2]p17'!L32,'[2]p18'!L32,'[2]p19'!L32,'[2]p20'!L32,'[2]p21'!L32,'[2]p22'!L32,'[2]p23'!L32,'[2]p24'!L32,'[2]p25'!L32)+SUM('[2]p26'!L32,'[2]p27'!L32,'[2]p28'!L32,'[2]p29'!L32,'[2]p30'!L32,'[2]p31'!L32,'[2]p32'!L32,'[2]p33'!L32,'[2]p34'!L32,'[2]p35'!L32,'[2]p36'!L32,'[2]p37'!L32,'[2]p38'!L32,'[2]p39'!L32,'[2]p40'!L32,'[2]p41'!L32,'[2]p42'!L32,'[2]p43'!L32,'[2]p44'!L32,'[2]p45'!L32,'[2]p46'!L32,'[2]p47'!L32,'[2]p48'!L32,'[2]p49'!L32,'[2]p50'!L32)</f>
        <v>1560</v>
      </c>
      <c r="E198" s="222">
        <f>IF(D214&lt;&gt;0,D198/D214,"CHTotal-0")</f>
        <v>0.04824046013977364</v>
      </c>
      <c r="F198" s="363"/>
      <c r="G198" s="364">
        <f>D214-D197-D198</f>
        <v>25978</v>
      </c>
      <c r="H198" s="365"/>
      <c r="I198" s="366"/>
    </row>
    <row r="199" spans="1:9" ht="12.75" customHeight="1">
      <c r="A199" s="175" t="s">
        <v>176</v>
      </c>
      <c r="B199" s="171"/>
      <c r="C199" s="221"/>
      <c r="D199" s="83">
        <f>SUM('[2]p1'!L51,'[2]p2'!L51,'[2]p3'!L51,'[2]p4'!L51,'[2]p5'!L51,'[2]p6'!L51,'[2]p7'!L51,'[2]p8'!L51,'[2]p9'!L51,'[2]p10'!L51,'[2]p11'!L51,'[2]p12'!L51,'[2]p13'!L51,'[2]p14'!L51,'[2]p15'!L51,'[2]p16'!L51,'[2]p17'!L51,'[2]p18'!L51,'[2]p19'!L51,'[2]p20'!L51,'[2]p21'!L51,'[2]p22'!L51,'[2]p23'!L51,'[2]p24'!L51,'[2]p25'!L51)+SUM('[2]p26'!L51,'[2]p27'!L51,'[2]p28'!L51,'[2]p29'!L51,'[2]p30'!L51,'[2]p31'!L51,'[2]p32'!L51,'[2]p33'!L51,'[2]p34'!L51,'[2]p35'!L51,'[2]p36'!L51,'[2]p37'!L51,'[2]p38'!L51,'[2]p39'!L51,'[2]p40'!L51,'[2]p41'!L51,'[2]p42'!L51,'[2]p43'!L51,'[2]p44'!L51,'[2]p45'!L51,'[2]p46'!L51,'[2]p47'!L51,'[2]p48'!L51,'[2]p49'!L51,'[2]p50'!L51)</f>
        <v>1186</v>
      </c>
      <c r="E199" s="222">
        <f>IF(D214&lt;&gt;0,D199/D214,"CHTotal-0")</f>
        <v>0.036675119054981754</v>
      </c>
      <c r="F199" s="223"/>
      <c r="G199" s="377">
        <f>IF(G198&lt;&gt;0,D199/G198,"CHDisponivel-0")</f>
        <v>0.04565401493571484</v>
      </c>
      <c r="H199" s="378"/>
      <c r="I199" s="379"/>
    </row>
    <row r="200" spans="1:9" ht="12.75" customHeight="1">
      <c r="A200" s="175" t="s">
        <v>0</v>
      </c>
      <c r="B200" s="171"/>
      <c r="C200" s="221"/>
      <c r="D200" s="83">
        <f>SUM('[2]p1'!F62,'[2]p2'!F62,'[2]p3'!F62,'[2]p4'!F62,'[2]p5'!F62,'[2]p6'!F62,'[2]p7'!F62,'[2]p8'!F62,'[2]p9'!F62,'[2]p10'!F62,'[2]p11'!F62,'[2]p12'!F62,'[2]p13'!F62,'[2]p14'!F62,'[2]p15'!F62,'[2]p16'!F62,'[2]p17'!F62,'[2]p18'!F62,'[2]p19'!F62,'[2]p20'!F62,'[2]p21'!F62,'[2]p22'!F62,'[2]p23'!F62,'[2]p24'!F62,'[2]p25'!F62)+SUM('[2]p26'!F62,'[2]p27'!F62,'[2]p28'!F62,'[2]p29'!F62,'[2]p30'!F62,'[2]p31'!F62,'[2]p32'!F62,'[2]p33'!F62,'[2]p34'!F62,'[2]p35'!F62,'[2]p36'!F62,'[2]p37'!F62,'[2]p38'!F62,'[2]p39'!F62,'[2]p40'!F62,'[2]p41'!F62,'[2]p42'!F62,'[2]p43'!F62,'[2]p44'!F62,'[2]p45'!F62,'[2]p46'!F62,'[2]p47'!F62,'[2]p48'!F62,'[2]p49'!F62,'[2]p50'!F62)</f>
        <v>5636</v>
      </c>
      <c r="E200" s="222">
        <f>IF(D214&lt;&gt;0,D200/D214,"CHTotal-0")</f>
        <v>0.1742841239408745</v>
      </c>
      <c r="F200" s="223"/>
      <c r="G200" s="238">
        <f>IF(G198&lt;&gt;0,D200/G198,"CHDisponivel-0")</f>
        <v>0.21695280622064825</v>
      </c>
      <c r="H200" s="239"/>
      <c r="I200" s="240"/>
    </row>
    <row r="201" spans="1:9" ht="12.75" customHeight="1">
      <c r="A201" s="175" t="s">
        <v>228</v>
      </c>
      <c r="B201" s="171"/>
      <c r="C201" s="221"/>
      <c r="D201" s="82">
        <f>SUM('[2]p1'!G62,'[2]p2'!G62,'[2]p3'!G62,'[2]p4'!G62,'[2]p5'!G62,'[2]p6'!G62,'[2]p7'!G62,'[2]p8'!G62,'[2]p9'!G62,'[2]p10'!G62,'[2]p11'!G62,'[2]p12'!G62,'[2]p13'!G62,'[2]p14'!G62,'[2]p15'!G62,'[2]p16'!G62,'[2]p17'!G62,'[2]p18'!G62,'[2]p19'!G62,'[2]p20'!G62,'[2]p21'!G62,'[2]p22'!G62,'[2]p23'!G62,'[2]p24'!G62,'[2]p25'!G62)+SUM('[2]p26'!G62,'[2]p27'!G62,'[2]p28'!G62,'[2]p29'!G62,'[2]p30'!G62,'[2]p31'!G62,'[2]p32'!G62,'[2]p33'!G62,'[2]p34'!G62,'[2]p35'!G62,'[2]p36'!G62,'[2]p37'!G62,'[2]p38'!G62,'[2]p39'!G62,'[2]p40'!G62,'[2]p41'!G62,'[2]p42'!G62,'[2]p43'!G62,'[2]p44'!G62,'[2]p45'!G62,'[2]p46'!G62,'[2]p47'!G62,'[2]p48'!G62,'[2]p49'!G62,'[2]p50'!G62)</f>
        <v>9750</v>
      </c>
      <c r="E201" s="222">
        <f>IF(D214&lt;&gt;0,D201/D214,"CHTotal-0")</f>
        <v>0.30150287587358526</v>
      </c>
      <c r="F201" s="223"/>
      <c r="G201" s="238">
        <f>IF(G198&lt;&gt;0,D201/G198,"CHDisponivel-0")</f>
        <v>0.37531757641080915</v>
      </c>
      <c r="H201" s="239"/>
      <c r="I201" s="240"/>
    </row>
    <row r="202" spans="1:9" ht="12.75" customHeight="1">
      <c r="A202" s="175" t="s">
        <v>87</v>
      </c>
      <c r="B202" s="171"/>
      <c r="C202" s="221"/>
      <c r="D202" s="83">
        <f>SUM('[2]p1'!L104,'[2]p2'!L104,'[2]p3'!L104,'[2]p4'!L104,'[2]p5'!L104,'[2]p6'!L104,'[2]p7'!L104,'[2]p8'!L104,'[2]p9'!L104,'[2]p10'!L104,'[2]p11'!L104,'[2]p12'!L104,'[2]p13'!L104,'[2]p14'!L104,'[2]p15'!L104,'[2]p16'!L104,'[2]p17'!L104,'[2]p18'!L104,'[2]p19'!L104,'[2]p20'!L104,'[2]p21'!L104,'[2]p22'!L104,'[2]p23'!L104,'[2]p24'!L104,'[2]p25'!L104)+SUM('[2]p26'!L104,'[2]p27'!L104,'[2]p28'!L104,'[2]p29'!L104,'[2]p30'!L104,'[2]p31'!L104,'[2]p32'!L104,'[2]p33'!L104,'[2]p34'!L104,'[2]p35'!L104,'[2]p36'!L104,'[2]p37'!L104,'[2]p38'!L104,'[2]p39'!L104,'[2]p40'!L104,'[2]p41'!L104,'[2]p42'!L104,'[2]p43'!L104,'[2]p44'!L104,'[2]p45'!L104,'[2]p46'!L104,'[2]p47'!L104,'[2]p48'!L104,'[2]p49'!L104,'[2]p50'!L104)</f>
        <v>1886</v>
      </c>
      <c r="E202" s="222">
        <f>IF(D214&lt;&gt;0,D202/D214,"CHTotal-0")</f>
        <v>0.05832147937411095</v>
      </c>
      <c r="F202" s="223"/>
      <c r="G202" s="238">
        <f>IF(G198&lt;&gt;0,D202/G198,"CHDisponivel-0")</f>
        <v>0.07259989221649088</v>
      </c>
      <c r="H202" s="239"/>
      <c r="I202" s="240"/>
    </row>
    <row r="203" spans="1:9" ht="12.75" customHeight="1">
      <c r="A203" s="175" t="s">
        <v>1</v>
      </c>
      <c r="B203" s="171"/>
      <c r="C203" s="221"/>
      <c r="D203" s="83">
        <f>SUM('[2]p1'!F74,'[2]p2'!F74,'[2]p3'!F74,'[2]p4'!F74,'[2]p5'!F74,'[2]p6'!F74,'[2]p7'!F74,'[2]p8'!F74,'[2]p9'!F74,'[2]p10'!F74,'[2]p11'!F74,'[2]p12'!F74,'[2]p13'!F74,'[2]p14'!F74,'[2]p15'!F74,'[2]p16'!F74,'[2]p17'!F74,'[2]p18'!F74,'[2]p19'!F74,'[2]p20'!F74,'[2]p21'!F74,'[2]p22'!F74,'[2]p23'!F74,'[2]p24'!F74,'[2]p25'!F74)+SUM('[2]p26'!F74,'[2]p27'!F74,'[2]p28'!F74,'[2]p29'!F74,'[2]p30'!F74,'[2]p31'!F74,'[2]p32'!F74,'[2]p33'!F74,'[2]p34'!F74,'[2]p35'!F74,'[2]p36'!F74,'[2]p37'!F74,'[2]p38'!F74,'[2]p39'!F74,'[2]p40'!F74,'[2]p41'!F74,'[2]p42'!F74,'[2]p43'!F74,'[2]p44'!F74,'[2]p45'!F74,'[2]p46'!F74,'[2]p47'!F74,'[2]p48'!F74,'[2]p49'!F74,'[2]p50'!F74)</f>
        <v>345</v>
      </c>
      <c r="E203" s="222">
        <f>IF(D214&lt;&gt;0,D203/D214,"CHTotal-0")</f>
        <v>0.010668563300142247</v>
      </c>
      <c r="F203" s="223"/>
      <c r="G203" s="238">
        <f>IF(G198&lt;&gt;0,D203/G198,"CHDisponivel-0")</f>
        <v>0.013280468088382477</v>
      </c>
      <c r="H203" s="239"/>
      <c r="I203" s="240"/>
    </row>
    <row r="204" spans="1:9" ht="12.75" customHeight="1">
      <c r="A204" s="175" t="s">
        <v>85</v>
      </c>
      <c r="B204" s="171"/>
      <c r="C204" s="221"/>
      <c r="D204" s="83">
        <f>SUM('[2]p1'!G74,'[2]p2'!G74,'[2]p3'!G74,'[2]p4'!G74,'[2]p5'!G74,'[2]p6'!G74,'[2]p7'!G74,'[2]p8'!G74,'[2]p9'!G74,'[2]p10'!G74,'[2]p11'!G74,'[2]p12'!G74,'[2]p13'!G74,'[2]p14'!G74,'[2]p15'!G74,'[2]p16'!G74,'[2]p17'!G74,'[2]p18'!G74,'[2]p19'!G74,'[2]p20'!G74,'[2]p21'!G74,'[2]p22'!G74,'[2]p23'!G74,'[2]p24'!G74,'[2]p25'!G74)+SUM('[2]p26'!G74,'[2]p27'!G74,'[2]p28'!G74,'[2]p29'!G74,'[2]p30'!G74,'[2]p31'!G74,'[2]p32'!G74,'[2]p33'!G74,'[2]p34'!G74,'[2]p35'!G74,'[2]p36'!G74,'[2]p37'!G74,'[2]p38'!G74,'[2]p39'!G74,'[2]p40'!G74,'[2]p41'!G74,'[2]p42'!G74,'[2]p43'!G74,'[2]p44'!G74,'[2]p45'!G74,'[2]p46'!G74,'[2]p47'!G74,'[2]p48'!G74,'[2]p49'!G74,'[2]p50'!G74)</f>
        <v>530</v>
      </c>
      <c r="E204" s="222">
        <f>IF(D214&lt;&gt;0,D204/D214,"CHTotal-0")</f>
        <v>0.01638938709876925</v>
      </c>
      <c r="F204" s="223"/>
      <c r="G204" s="238">
        <f>IF(G198&lt;&gt;0,D204/G198,"CHDisponivel-0")</f>
        <v>0.020401878512587575</v>
      </c>
      <c r="H204" s="239"/>
      <c r="I204" s="240"/>
    </row>
    <row r="205" spans="1:9" ht="12.75" customHeight="1">
      <c r="A205" s="175" t="s">
        <v>88</v>
      </c>
      <c r="B205" s="171"/>
      <c r="C205" s="221"/>
      <c r="D205" s="83">
        <f>SUM('[2]p1'!L136,'[2]p2'!L136,'[2]p3'!L136,'[2]p4'!L136,'[2]p5'!L136,'[2]p6'!L136,'[2]p7'!L136,'[2]p8'!L136,'[2]p9'!L136,'[2]p10'!L136,'[2]p11'!L136,'[2]p12'!L136,'[2]p13'!L136,'[2]p14'!L136,'[2]p15'!L136,'[2]p16'!L136,'[2]p17'!L136,'[2]p18'!L136,'[2]p19'!L136,'[2]p20'!L136,'[2]p21'!L136,'[2]p22'!L136,'[2]p23'!L136,'[2]p24'!L136,'[2]p25'!L136)+SUM('[2]p26'!L136,'[2]p27'!L136,'[2]p28'!L136,'[2]p29'!L136,'[2]p30'!L136,'[2]p31'!L136,'[2]p32'!L136,'[2]p33'!L136,'[2]p34'!L136,'[2]p35'!L136,'[2]p36'!L136,'[2]p37'!L136,'[2]p38'!L136,'[2]p39'!L136,'[2]p40'!L136,'[2]p41'!L136,'[2]p42'!L136,'[2]p43'!L136,'[2]p44'!L136,'[2]p45'!L136,'[2]p46'!L136,'[2]p47'!L136,'[2]p48'!L136,'[2]p49'!L136,'[2]p50'!L136)</f>
        <v>686</v>
      </c>
      <c r="E205" s="222">
        <f>IF(D214&lt;&gt;0,D205/D214,"CHTotal-0")</f>
        <v>0.021213433112746614</v>
      </c>
      <c r="F205" s="223"/>
      <c r="G205" s="238">
        <f>IF(G198&lt;&gt;0,D205/G198,"CHDisponivel-0")</f>
        <v>0.02640695973516052</v>
      </c>
      <c r="H205" s="239"/>
      <c r="I205" s="240"/>
    </row>
    <row r="206" spans="1:9" ht="12.75">
      <c r="A206" s="175" t="s">
        <v>174</v>
      </c>
      <c r="B206" s="171"/>
      <c r="C206" s="221"/>
      <c r="D206" s="83">
        <f>SUM('[2]p1'!L166,'[2]p2'!L166,'[2]p3'!L166,'[2]p4'!L166,'[2]p5'!L166,'[2]p6'!L166,'[2]p7'!L166,'[2]p8'!L166,'[2]p9'!L166,'[2]p10'!L166,'[2]p11'!L166,'[2]p12'!L166,'[2]p13'!L166,'[2]p14'!L166,'[2]p15'!L166,'[2]p16'!L166,'[2]p17'!L166,'[2]p18'!L166,'[2]p19'!L166,'[2]p20'!L166,'[2]p21'!L166,'[2]p22'!L166,'[2]p23'!L166,'[2]p24'!L166,'[2]p25'!L166)+SUM('[2]p26'!L166,'[2]p27'!L166,'[2]p28'!L166,'[2]p29'!L166,'[2]p30'!L166,'[2]p31'!L166,'[2]p32'!L166,'[2]p33'!L166,'[2]p34'!L166,'[2]p35'!L166,'[2]p36'!L166,'[2]p37'!L166,'[2]p38'!L166,'[2]p39'!L166,'[2]p40'!L166,'[2]p41'!L166,'[2]p42'!L166,'[2]p43'!L166,'[2]p44'!L166,'[2]p45'!L166,'[2]p46'!L166,'[2]p47'!L166,'[2]p48'!L166,'[2]p49'!L166,'[2]p50'!L166)</f>
        <v>1255</v>
      </c>
      <c r="E206" s="222">
        <f>IF(D214&lt;&gt;0,D206/D214,"CHTotal-0")</f>
        <v>0.038808831715010206</v>
      </c>
      <c r="F206" s="223"/>
      <c r="G206" s="238">
        <f>IF(G198&lt;&gt;0,D206/G198,"CHDisponivel-0")</f>
        <v>0.04831010855339133</v>
      </c>
      <c r="H206" s="239"/>
      <c r="I206" s="240"/>
    </row>
    <row r="207" spans="1:9" ht="12.75">
      <c r="A207" s="175" t="s">
        <v>175</v>
      </c>
      <c r="B207" s="171"/>
      <c r="C207" s="221"/>
      <c r="D207" s="83">
        <f>SUM('[2]p1'!L196,'[2]p2'!L196,'[2]p3'!L196,'[2]p4'!L196,'[2]p5'!L196,'[2]p6'!L196,'[2]p7'!L196,'[2]p8'!L196,'[2]p9'!L196,'[2]p10'!L196,'[2]p11'!L196,'[2]p12'!L196,'[2]p13'!L196,'[2]p14'!L196,'[2]p15'!L196,'[2]p16'!L196,'[2]p17'!L196,'[2]p18'!L196,'[2]p19'!L196,'[2]p20'!L196,'[2]p21'!L196,'[2]p22'!L196,'[2]p23'!L196,'[2]p24'!L196,'[2]p25'!L196)+SUM('[2]p26'!L196,'[2]p27'!L196,'[2]p28'!L196,'[2]p29'!L196,'[2]p30'!L196,'[2]p31'!L196,'[2]p32'!L196,'[2]p33'!L196,'[2]p34'!L196,'[2]p35'!L196,'[2]p36'!L196,'[2]p37'!L196,'[2]p38'!L196,'[2]p39'!L196,'[2]p40'!L196,'[2]p41'!L196,'[2]p42'!L196,'[2]p43'!L196,'[2]p44'!L196,'[2]p45'!L196,'[2]p46'!L196,'[2]p47'!L196,'[2]p48'!L196,'[2]p49'!L196,'[2]p50'!L196)</f>
        <v>610</v>
      </c>
      <c r="E207" s="222">
        <f>IF(D214&lt;&gt;0,D207/D214,"CHTotal-0")</f>
        <v>0.01886325684952687</v>
      </c>
      <c r="F207" s="223"/>
      <c r="G207" s="238">
        <f>IF(G198&lt;&gt;0,D207/G198,"CHDisponivel-0")</f>
        <v>0.023481407344676266</v>
      </c>
      <c r="H207" s="239"/>
      <c r="I207" s="240"/>
    </row>
    <row r="208" spans="1:9" ht="12.75" customHeight="1">
      <c r="A208" s="175" t="s">
        <v>2</v>
      </c>
      <c r="B208" s="171"/>
      <c r="C208" s="221"/>
      <c r="D208" s="83">
        <f>SUM('[2]p1'!L267,'[2]p2'!L267,'[2]p3'!L267,'[2]p4'!L267,'[2]p5'!L267,'[2]p6'!L267,'[2]p7'!L267,'[2]p8'!L267,'[2]p9'!L267,'[2]p10'!L267,'[2]p11'!L267,'[2]p12'!L267,'[2]p13'!L267,'[2]p14'!L267,'[2]p15'!L267,'[2]p16'!L267,'[2]p17'!L267,'[2]p18'!L267,'[2]p19'!L267,'[2]p20'!L267,'[2]p21'!L267,'[2]p22'!L267,'[2]p23'!L267,'[2]p24'!L267,'[2]p25'!L267)+SUM('[2]p26'!L267,'[2]p27'!L267,'[2]p28'!L267,'[2]p29'!L267,'[2]p30'!L267,'[2]p31'!L267,'[2]p32'!L267,'[2]p33'!L267,'[2]p34'!L267,'[2]p35'!L267,'[2]p36'!L267,'[2]p37'!L267,'[2]p38'!L267,'[2]p39'!L267,'[2]p40'!L267,'[2]p41'!L267,'[2]p42'!L267,'[2]p43'!L267,'[2]p44'!L267,'[2]p45'!L267,'[2]p46'!L267,'[2]p47'!L267,'[2]p48'!L267,'[2]p49'!L267,'[2]p50'!L267)</f>
        <v>162</v>
      </c>
      <c r="E208" s="222">
        <f>IF(D214&lt;&gt;0,D208/D214,"CHTotal-0")</f>
        <v>0.005009586245284186</v>
      </c>
      <c r="F208" s="223"/>
      <c r="G208" s="238">
        <f>IF(G198&lt;&gt;0,D208/G198,"CHDisponivel-0")</f>
        <v>0.006236045884979598</v>
      </c>
      <c r="H208" s="239"/>
      <c r="I208" s="240"/>
    </row>
    <row r="209" spans="1:9" ht="12.75" customHeight="1">
      <c r="A209" s="175" t="s">
        <v>3</v>
      </c>
      <c r="B209" s="171"/>
      <c r="C209" s="221"/>
      <c r="D209" s="83">
        <f>SUM('[2]p1'!L291,'[2]p2'!L291,'[2]p3'!L291,'[2]p4'!L291,'[2]p5'!L291,'[2]p6'!L291,'[2]p7'!L291,'[2]p8'!L291,'[2]p9'!L291,'[2]p10'!L291,'[2]p11'!L291,'[2]p12'!L291,'[2]p13'!L291,'[2]p14'!L291,'[2]p15'!L291,'[2]p16'!L291,'[2]p17'!L291,'[2]p18'!L291,'[2]p19'!L291,'[2]p20'!L291,'[2]p21'!L291,'[2]p22'!L291,'[2]p23'!L291,'[2]p24'!L291,'[2]p25'!L291)+SUM('[2]p26'!L291,'[2]p27'!L291,'[2]p28'!L291,'[2]p29'!L291,'[2]p30'!L291,'[2]p31'!L291,'[2]p32'!L291,'[2]p33'!L291,'[2]p34'!L291,'[2]p35'!L291,'[2]p36'!L291,'[2]p37'!L291,'[2]p38'!L291,'[2]p39'!L291,'[2]p40'!L291,'[2]p41'!L291,'[2]p42'!L291,'[2]p43'!L291,'[2]p44'!L291,'[2]p45'!L291,'[2]p46'!L291,'[2]p47'!L291,'[2]p48'!L291,'[2]p49'!L291,'[2]p50'!L291)</f>
        <v>216</v>
      </c>
      <c r="E209" s="222">
        <f>IF(D214&lt;&gt;0,D209/D214,"CHTotal-0")</f>
        <v>0.006679448327045581</v>
      </c>
      <c r="F209" s="223"/>
      <c r="G209" s="238">
        <f>IF(G198&lt;&gt;0,D209/G198,"CHDisponivel-0")</f>
        <v>0.008314727846639464</v>
      </c>
      <c r="H209" s="239"/>
      <c r="I209" s="240"/>
    </row>
    <row r="210" spans="1:9" ht="12.75" customHeight="1">
      <c r="A210" s="175" t="s">
        <v>4</v>
      </c>
      <c r="B210" s="171"/>
      <c r="C210" s="221"/>
      <c r="D210" s="83">
        <f>SUM('[2]p1'!L298,'[2]p2'!L298,'[2]p3'!L298,'[2]p4'!L298,'[2]p5'!L298,'[2]p6'!L298,'[2]p7'!L298,'[2]p8'!L298,'[2]p9'!L298,'[2]p10'!L298,'[2]p11'!L298,'[2]p12'!L298,'[2]p13'!L298,'[2]p14'!L298,'[2]p15'!L298,'[2]p16'!L298,'[2]p17'!L298,'[2]p18'!L298,'[2]p19'!L298,'[2]p20'!L298,'[2]p21'!L298,'[2]p22'!L298,'[2]p23'!L298,'[2]p24'!L298,'[2]p25'!L298)+SUM('[2]p26'!L298,'[2]p27'!L298,'[2]p28'!L298,'[2]p29'!L298,'[2]p30'!L298,'[2]p31'!L298,'[2]p32'!L298,'[2]p33'!L298,'[2]p34'!L298,'[2]p35'!L298,'[2]p36'!L298,'[2]p37'!L298,'[2]p38'!L298,'[2]p39'!L298,'[2]p40'!L298,'[2]p41'!L298,'[2]p42'!L298,'[2]p43'!L298,'[2]p44'!L298,'[2]p45'!L298,'[2]p46'!L298,'[2]p47'!L298,'[2]p48'!L298,'[2]p49'!L298,'[2]p50'!L298)</f>
        <v>1419</v>
      </c>
      <c r="E210" s="222">
        <f>IF(D214&lt;&gt;0,D210/D214,"CHTotal-0")</f>
        <v>0.04388026470406333</v>
      </c>
      <c r="F210" s="223"/>
      <c r="G210" s="238">
        <f>IF(G198&lt;&gt;0,D210/G198,"CHDisponivel-0")</f>
        <v>0.054623142659173146</v>
      </c>
      <c r="H210" s="239"/>
      <c r="I210" s="240"/>
    </row>
    <row r="211" spans="1:9" ht="12.75" customHeight="1">
      <c r="A211" s="175" t="s">
        <v>5</v>
      </c>
      <c r="B211" s="171"/>
      <c r="C211" s="221"/>
      <c r="D211" s="83">
        <f>SUM('[2]p1'!L320,'[2]p2'!L320,'[2]p3'!L320,'[2]p4'!L320,'[2]p5'!L320,'[2]p6'!L320,'[2]p7'!L320,'[2]p8'!L320,'[2]p9'!L320,'[2]p10'!L320,'[2]p11'!L320,'[2]p12'!L320,'[2]p13'!L320,'[2]p14'!L320,'[2]p15'!L320,'[2]p16'!L320,'[2]p17'!L320,'[2]p18'!L320,'[2]p19'!L320,'[2]p20'!L320,'[2]p21'!L320,'[2]p22'!L320,'[2]p23'!L320,'[2]p24'!L320,'[2]p25'!L320)+SUM('[2]p26'!L320,'[2]p27'!L320,'[2]p28'!L320,'[2]p29'!L320,'[2]p30'!L320,'[2]p31'!L320,'[2]p32'!L320,'[2]p33'!L320,'[2]p34'!L320,'[2]p35'!L320,'[2]p36'!L320,'[2]p37'!L320,'[2]p38'!L320,'[2]p39'!L320,'[2]p40'!L320,'[2]p41'!L320,'[2]p42'!L320,'[2]p43'!L320,'[2]p44'!L320,'[2]p45'!L320,'[2]p46'!L320,'[2]p47'!L320,'[2]p48'!L320,'[2]p49'!L320,'[2]p50'!L320)</f>
        <v>1453</v>
      </c>
      <c r="E211" s="222">
        <f>IF(D214&lt;&gt;0,D211/D214,"CHTotal-0")</f>
        <v>0.04493165934813532</v>
      </c>
      <c r="F211" s="223"/>
      <c r="G211" s="238">
        <f>IF(G198&lt;&gt;0,D211/G198,"CHDisponivel-0")</f>
        <v>0.05593194241281084</v>
      </c>
      <c r="H211" s="239"/>
      <c r="I211" s="240"/>
    </row>
    <row r="212" spans="1:9" ht="12.75" customHeight="1">
      <c r="A212" s="175" t="s">
        <v>6</v>
      </c>
      <c r="B212" s="171"/>
      <c r="C212" s="221"/>
      <c r="D212" s="83">
        <f>SUM('[2]p1'!L342,'[2]p2'!L342,'[2]p3'!L342,'[2]p4'!L342,'[2]p5'!L342,'[2]p6'!L342,'[2]p7'!L342,'[2]p8'!L342,'[2]p9'!L342,'[2]p10'!L342,'[2]p11'!L342,'[2]p12'!L342,'[2]p13'!L342,'[2]p14'!L342,'[2]p15'!L342,'[2]p16'!L342,'[2]p17'!L342,'[2]p18'!L342,'[2]p19'!L342,'[2]p20'!L342,'[2]p21'!L342,'[2]p22'!L342,'[2]p23'!L342,'[2]p24'!L342,'[2]p25'!L342)+SUM('[2]p26'!L342,'[2]p27'!L342,'[2]p28'!L342,'[2]p29'!L342,'[2]p30'!L342,'[2]p31'!L342,'[2]p32'!L342,'[2]p33'!L342,'[2]p34'!L342,'[2]p35'!L342,'[2]p36'!L342,'[2]p37'!L342,'[2]p38'!L342,'[2]p39'!L342,'[2]p40'!L342,'[2]p41'!L342,'[2]p42'!L342,'[2]p43'!L342,'[2]p44'!L342,'[2]p45'!L342,'[2]p46'!L342,'[2]p47'!L342,'[2]p48'!L342,'[2]p49'!L342,'[2]p50'!L342)</f>
        <v>302</v>
      </c>
      <c r="E212" s="222">
        <f>IF(D214&lt;&gt;0,D212/D214,"CHTotal-0")</f>
        <v>0.009338858309110026</v>
      </c>
      <c r="F212" s="223"/>
      <c r="G212" s="238">
        <f>IF(G198&lt;&gt;0,D212/G198,"CHDisponivel-0")</f>
        <v>0.011625221341134806</v>
      </c>
      <c r="H212" s="239"/>
      <c r="I212" s="240"/>
    </row>
    <row r="213" spans="1:9" ht="12.75" customHeight="1">
      <c r="A213" s="175" t="s">
        <v>177</v>
      </c>
      <c r="B213" s="171"/>
      <c r="C213" s="221"/>
      <c r="D213" s="83">
        <f>SUM('[2]p1'!L353,'[2]p2'!L353,'[2]p3'!L353,'[2]p4'!L353,'[2]p5'!L353,'[2]p6'!L353,'[2]p7'!L353,'[2]p8'!L353,'[2]p9'!L353,'[2]p10'!L353,'[2]p11'!L353,'[2]p12'!L353,'[2]p13'!L353,'[2]p14'!L353,'[2]p15'!L353,'[2]p16'!L353,'[2]p17'!L353,'[2]p18'!L353,'[2]p19'!L353,'[2]p20'!L353,'[2]p21'!L353,'[2]p22'!L353,'[2]p23'!L353,'[2]p24'!L353,'[2]p25'!L353)+SUM('[2]p26'!L353,'[2]p27'!L353,'[2]p28'!L353,'[2]p29'!L353,'[2]p30'!L353,'[2]p31'!L353,'[2]p32'!L353,'[2]p33'!L353,'[2]p34'!L353,'[2]p35'!L353,'[2]p36'!L353,'[2]p37'!L353,'[2]p38'!L353,'[2]p39'!L353,'[2]p40'!L353,'[2]p41'!L353,'[2]p42'!L353,'[2]p43'!L353,'[2]p44'!L353,'[2]p45'!L353,'[2]p46'!L353,'[2]p47'!L353,'[2]p48'!L353,'[2]p49'!L353,'[2]p50'!L353)</f>
        <v>542</v>
      </c>
      <c r="E213" s="222">
        <f>IF(D214&lt;&gt;0,D213/D214,"CHTotal-0")</f>
        <v>0.016760467561382893</v>
      </c>
      <c r="F213" s="223"/>
      <c r="G213" s="238">
        <f>IF(G198&lt;&gt;0,D213/G198,"CHDisponivel-0")</f>
        <v>0.02086380783740088</v>
      </c>
      <c r="H213" s="239"/>
      <c r="I213" s="240"/>
    </row>
    <row r="214" spans="1:9" ht="13.5" thickBot="1">
      <c r="A214" s="244" t="s">
        <v>18</v>
      </c>
      <c r="B214" s="245"/>
      <c r="C214" s="246"/>
      <c r="D214" s="84">
        <f>SUM(D197:D213)</f>
        <v>32338</v>
      </c>
      <c r="E214" s="275">
        <f>IF(D214&lt;&gt;0,SUM(E197:F213),"CHTotal-0")</f>
        <v>1</v>
      </c>
      <c r="F214" s="276"/>
      <c r="G214" s="275">
        <f>IF(G198&lt;&gt;0,SUM(G199:I213),"CHDisponivel-0")</f>
        <v>1</v>
      </c>
      <c r="H214" s="277"/>
      <c r="I214" s="276"/>
    </row>
    <row r="215" spans="1:9" ht="12.7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2.7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2.7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2.7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2.7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2.7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2.7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2.7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2.7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2.7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2.7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2.75">
      <c r="A226" s="20"/>
      <c r="B226" s="20"/>
      <c r="C226" s="20"/>
      <c r="D226" s="20"/>
      <c r="E226" s="20"/>
      <c r="F226" s="20"/>
      <c r="G226" s="20"/>
      <c r="H226" s="20"/>
      <c r="I226" s="20"/>
    </row>
  </sheetData>
  <sheetProtection password="CA19" sheet="1" objects="1" scenarios="1"/>
  <mergeCells count="284">
    <mergeCell ref="A171:H171"/>
    <mergeCell ref="A172:H172"/>
    <mergeCell ref="A175:H175"/>
    <mergeCell ref="A176:H176"/>
    <mergeCell ref="G147:I147"/>
    <mergeCell ref="G148:I148"/>
    <mergeCell ref="G149:I149"/>
    <mergeCell ref="A149:F149"/>
    <mergeCell ref="A148:F148"/>
    <mergeCell ref="A147:F147"/>
    <mergeCell ref="A18:H18"/>
    <mergeCell ref="A19:H19"/>
    <mergeCell ref="A21:H21"/>
    <mergeCell ref="A131:I131"/>
    <mergeCell ref="A122:H122"/>
    <mergeCell ref="A123:H123"/>
    <mergeCell ref="F100:G100"/>
    <mergeCell ref="H100:I100"/>
    <mergeCell ref="A96:D96"/>
    <mergeCell ref="F96:G96"/>
    <mergeCell ref="A207:C207"/>
    <mergeCell ref="E207:F207"/>
    <mergeCell ref="G207:I207"/>
    <mergeCell ref="A205:C205"/>
    <mergeCell ref="E205:F205"/>
    <mergeCell ref="G205:I205"/>
    <mergeCell ref="A206:C206"/>
    <mergeCell ref="E206:F206"/>
    <mergeCell ref="G206:I206"/>
    <mergeCell ref="A204:C204"/>
    <mergeCell ref="E204:F204"/>
    <mergeCell ref="G204:I204"/>
    <mergeCell ref="A201:C201"/>
    <mergeCell ref="E201:F201"/>
    <mergeCell ref="G201:I201"/>
    <mergeCell ref="A203:C203"/>
    <mergeCell ref="E203:F203"/>
    <mergeCell ref="G203:I203"/>
    <mergeCell ref="A202:C202"/>
    <mergeCell ref="E202:F202"/>
    <mergeCell ref="G202:I202"/>
    <mergeCell ref="A199:C199"/>
    <mergeCell ref="E199:F199"/>
    <mergeCell ref="G199:I199"/>
    <mergeCell ref="A200:C200"/>
    <mergeCell ref="E200:F200"/>
    <mergeCell ref="G200:I200"/>
    <mergeCell ref="A198:C198"/>
    <mergeCell ref="E198:F198"/>
    <mergeCell ref="G198:I198"/>
    <mergeCell ref="A196:C196"/>
    <mergeCell ref="E196:F196"/>
    <mergeCell ref="G196:I196"/>
    <mergeCell ref="A197:C197"/>
    <mergeCell ref="E197:F197"/>
    <mergeCell ref="G197:I197"/>
    <mergeCell ref="A156:I156"/>
    <mergeCell ref="A157:H157"/>
    <mergeCell ref="A158:H158"/>
    <mergeCell ref="A166:H166"/>
    <mergeCell ref="A145:I145"/>
    <mergeCell ref="A133:F133"/>
    <mergeCell ref="G133:I133"/>
    <mergeCell ref="A134:F134"/>
    <mergeCell ref="G134:I134"/>
    <mergeCell ref="A135:F135"/>
    <mergeCell ref="G135:I135"/>
    <mergeCell ref="A144:H144"/>
    <mergeCell ref="A140:H140"/>
    <mergeCell ref="A141:H141"/>
    <mergeCell ref="A146:F146"/>
    <mergeCell ref="G146:I146"/>
    <mergeCell ref="A99:D99"/>
    <mergeCell ref="F99:G99"/>
    <mergeCell ref="H99:I99"/>
    <mergeCell ref="A105:I105"/>
    <mergeCell ref="F104:G104"/>
    <mergeCell ref="H104:I104"/>
    <mergeCell ref="A100:D100"/>
    <mergeCell ref="A104:D104"/>
    <mergeCell ref="H96:I96"/>
    <mergeCell ref="A97:I97"/>
    <mergeCell ref="A94:D94"/>
    <mergeCell ref="F94:G94"/>
    <mergeCell ref="H94:I94"/>
    <mergeCell ref="A95:D95"/>
    <mergeCell ref="F95:G95"/>
    <mergeCell ref="H95:I95"/>
    <mergeCell ref="A92:D92"/>
    <mergeCell ref="F92:G92"/>
    <mergeCell ref="H92:I92"/>
    <mergeCell ref="A93:D93"/>
    <mergeCell ref="F93:G93"/>
    <mergeCell ref="H93:I93"/>
    <mergeCell ref="A83:I83"/>
    <mergeCell ref="A89:I89"/>
    <mergeCell ref="A90:I90"/>
    <mergeCell ref="A91:D91"/>
    <mergeCell ref="F91:G91"/>
    <mergeCell ref="H91:I91"/>
    <mergeCell ref="A86:H86"/>
    <mergeCell ref="A87:H87"/>
    <mergeCell ref="A85:H85"/>
    <mergeCell ref="A58:H58"/>
    <mergeCell ref="A63:I63"/>
    <mergeCell ref="A66:H66"/>
    <mergeCell ref="A67:H67"/>
    <mergeCell ref="A50:H50"/>
    <mergeCell ref="A51:H51"/>
    <mergeCell ref="A52:H52"/>
    <mergeCell ref="A57:I57"/>
    <mergeCell ref="D34:G34"/>
    <mergeCell ref="D35:G35"/>
    <mergeCell ref="A40:C40"/>
    <mergeCell ref="G40:I40"/>
    <mergeCell ref="A38:I38"/>
    <mergeCell ref="A37:I37"/>
    <mergeCell ref="A36:H36"/>
    <mergeCell ref="A34:C35"/>
    <mergeCell ref="A16:I16"/>
    <mergeCell ref="A13:D13"/>
    <mergeCell ref="F13:H13"/>
    <mergeCell ref="A14:D14"/>
    <mergeCell ref="F14:H14"/>
    <mergeCell ref="A15:D15"/>
    <mergeCell ref="F15:H15"/>
    <mergeCell ref="A10:I10"/>
    <mergeCell ref="A11:I11"/>
    <mergeCell ref="A12:D12"/>
    <mergeCell ref="F12:H12"/>
    <mergeCell ref="A8:C8"/>
    <mergeCell ref="E8:I9"/>
    <mergeCell ref="A7:B7"/>
    <mergeCell ref="A9:C9"/>
    <mergeCell ref="C7:D7"/>
    <mergeCell ref="F7:G7"/>
    <mergeCell ref="H7:I7"/>
    <mergeCell ref="A4:I4"/>
    <mergeCell ref="A5:B5"/>
    <mergeCell ref="A6:B6"/>
    <mergeCell ref="C5:E5"/>
    <mergeCell ref="C6:E6"/>
    <mergeCell ref="F5:I5"/>
    <mergeCell ref="F6:I6"/>
    <mergeCell ref="A1:I1"/>
    <mergeCell ref="A2:I2"/>
    <mergeCell ref="A88:H88"/>
    <mergeCell ref="A65:H65"/>
    <mergeCell ref="A70:H70"/>
    <mergeCell ref="A71:H71"/>
    <mergeCell ref="A84:H84"/>
    <mergeCell ref="A76:H76"/>
    <mergeCell ref="A23:I23"/>
    <mergeCell ref="A24:I24"/>
    <mergeCell ref="A46:I46"/>
    <mergeCell ref="A47:I47"/>
    <mergeCell ref="A48:H48"/>
    <mergeCell ref="A49:H49"/>
    <mergeCell ref="A212:C212"/>
    <mergeCell ref="E213:F213"/>
    <mergeCell ref="G213:I213"/>
    <mergeCell ref="A214:C214"/>
    <mergeCell ref="E214:F214"/>
    <mergeCell ref="G214:I214"/>
    <mergeCell ref="A213:C213"/>
    <mergeCell ref="E210:F210"/>
    <mergeCell ref="G210:I210"/>
    <mergeCell ref="E212:F212"/>
    <mergeCell ref="G212:I212"/>
    <mergeCell ref="G211:I211"/>
    <mergeCell ref="A189:H189"/>
    <mergeCell ref="A194:I194"/>
    <mergeCell ref="A195:I195"/>
    <mergeCell ref="A190:H190"/>
    <mergeCell ref="A191:H191"/>
    <mergeCell ref="A192:H192"/>
    <mergeCell ref="A193:H193"/>
    <mergeCell ref="A186:H186"/>
    <mergeCell ref="A187:H187"/>
    <mergeCell ref="A188:H188"/>
    <mergeCell ref="A3:G3"/>
    <mergeCell ref="A64:H64"/>
    <mergeCell ref="A33:H33"/>
    <mergeCell ref="A81:H81"/>
    <mergeCell ref="A74:H74"/>
    <mergeCell ref="A75:H75"/>
    <mergeCell ref="A68:H68"/>
    <mergeCell ref="A181:H181"/>
    <mergeCell ref="A182:H182"/>
    <mergeCell ref="A183:H183"/>
    <mergeCell ref="A184:H184"/>
    <mergeCell ref="A168:H168"/>
    <mergeCell ref="A169:H169"/>
    <mergeCell ref="A159:H159"/>
    <mergeCell ref="A160:H160"/>
    <mergeCell ref="A161:H161"/>
    <mergeCell ref="A162:H162"/>
    <mergeCell ref="A163:H163"/>
    <mergeCell ref="A164:H164"/>
    <mergeCell ref="A165:H165"/>
    <mergeCell ref="A167:H167"/>
    <mergeCell ref="A129:H129"/>
    <mergeCell ref="A143:H143"/>
    <mergeCell ref="A137:I137"/>
    <mergeCell ref="A136:I136"/>
    <mergeCell ref="A138:H138"/>
    <mergeCell ref="A139:H139"/>
    <mergeCell ref="A130:H130"/>
    <mergeCell ref="A142:H142"/>
    <mergeCell ref="A132:F132"/>
    <mergeCell ref="G132:I132"/>
    <mergeCell ref="A124:H124"/>
    <mergeCell ref="A126:H126"/>
    <mergeCell ref="A125:H125"/>
    <mergeCell ref="A128:H128"/>
    <mergeCell ref="A127:H127"/>
    <mergeCell ref="A110:H110"/>
    <mergeCell ref="A120:I120"/>
    <mergeCell ref="A121:I121"/>
    <mergeCell ref="A116:H116"/>
    <mergeCell ref="A117:H117"/>
    <mergeCell ref="A118:H118"/>
    <mergeCell ref="A119:H119"/>
    <mergeCell ref="A112:H112"/>
    <mergeCell ref="A113:H113"/>
    <mergeCell ref="A114:H114"/>
    <mergeCell ref="A26:H26"/>
    <mergeCell ref="A27:H27"/>
    <mergeCell ref="A28:H28"/>
    <mergeCell ref="A29:H29"/>
    <mergeCell ref="A98:I98"/>
    <mergeCell ref="F101:G101"/>
    <mergeCell ref="H101:I101"/>
    <mergeCell ref="A31:H31"/>
    <mergeCell ref="A69:H69"/>
    <mergeCell ref="A73:I73"/>
    <mergeCell ref="A80:H80"/>
    <mergeCell ref="A77:H77"/>
    <mergeCell ref="A78:H78"/>
    <mergeCell ref="A32:I32"/>
    <mergeCell ref="A106:I106"/>
    <mergeCell ref="A107:H107"/>
    <mergeCell ref="A108:H108"/>
    <mergeCell ref="A209:C209"/>
    <mergeCell ref="E209:F209"/>
    <mergeCell ref="G209:I209"/>
    <mergeCell ref="A208:C208"/>
    <mergeCell ref="E208:F208"/>
    <mergeCell ref="G208:I208"/>
    <mergeCell ref="A109:H109"/>
    <mergeCell ref="F103:G103"/>
    <mergeCell ref="H103:I103"/>
    <mergeCell ref="A102:D102"/>
    <mergeCell ref="A103:D103"/>
    <mergeCell ref="A72:I72"/>
    <mergeCell ref="A79:H79"/>
    <mergeCell ref="A211:C211"/>
    <mergeCell ref="E211:F211"/>
    <mergeCell ref="A210:C210"/>
    <mergeCell ref="A170:H170"/>
    <mergeCell ref="A173:H173"/>
    <mergeCell ref="A174:H174"/>
    <mergeCell ref="A177:H177"/>
    <mergeCell ref="A178:H178"/>
    <mergeCell ref="A17:I17"/>
    <mergeCell ref="A62:I62"/>
    <mergeCell ref="A53:I53"/>
    <mergeCell ref="A59:H59"/>
    <mergeCell ref="A60:H60"/>
    <mergeCell ref="A61:I61"/>
    <mergeCell ref="A20:H20"/>
    <mergeCell ref="A30:H30"/>
    <mergeCell ref="A22:H22"/>
    <mergeCell ref="A25:H25"/>
    <mergeCell ref="A115:H115"/>
    <mergeCell ref="A150:I150"/>
    <mergeCell ref="A185:H185"/>
    <mergeCell ref="A82:I82"/>
    <mergeCell ref="A101:D101"/>
    <mergeCell ref="A179:H179"/>
    <mergeCell ref="A180:H180"/>
    <mergeCell ref="A111:H111"/>
    <mergeCell ref="F102:G102"/>
    <mergeCell ref="H102:I102"/>
  </mergeCells>
  <printOptions horizontalCentered="1"/>
  <pageMargins left="1.7716535433070868" right="0.3937007874015748" top="0.7874015748031497" bottom="0.984251968503937" header="0.5118110236220472" footer="0.5118110236220472"/>
  <pageSetup horizontalDpi="300" verticalDpi="300" orientation="landscape" paperSize="9" scale="95" r:id="rId3"/>
  <rowBreaks count="3" manualBreakCount="3">
    <brk id="31" max="8" man="1"/>
    <brk id="193" max="255" man="1"/>
    <brk id="216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22" sqref="A22:E22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</row>
    <row r="3" spans="1:19" ht="13.5" thickBot="1">
      <c r="A3" s="392" t="s">
        <v>97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5" t="s">
        <v>84</v>
      </c>
      <c r="Q3" s="396"/>
      <c r="R3" s="393" t="str">
        <f>'[2]p1'!$H$4</f>
        <v>2007.1</v>
      </c>
      <c r="S3" s="394"/>
    </row>
    <row r="4" spans="1:19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</row>
    <row r="5" spans="1:19" s="8" customFormat="1" ht="13.5" thickBo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</row>
    <row r="6" spans="1:19" ht="13.5" thickBot="1">
      <c r="A6" s="478" t="s">
        <v>74</v>
      </c>
      <c r="B6" s="478"/>
      <c r="C6" s="478"/>
      <c r="D6" s="478"/>
      <c r="E6" s="478"/>
      <c r="F6" s="478" t="s">
        <v>69</v>
      </c>
      <c r="G6" s="478"/>
      <c r="H6" s="478" t="s">
        <v>75</v>
      </c>
      <c r="I6" s="478"/>
      <c r="J6" s="478" t="s">
        <v>76</v>
      </c>
      <c r="K6" s="478"/>
      <c r="L6" s="11"/>
      <c r="M6" s="478" t="s">
        <v>145</v>
      </c>
      <c r="N6" s="478"/>
      <c r="O6" s="11"/>
      <c r="P6" s="11" t="s">
        <v>73</v>
      </c>
      <c r="Q6" s="11"/>
      <c r="R6" s="478" t="s">
        <v>21</v>
      </c>
      <c r="S6" s="478"/>
    </row>
    <row r="7" spans="1:19" s="34" customFormat="1" ht="11.25">
      <c r="A7" s="386" t="str">
        <f>T('[2]p6'!$C$13:$G$13)</f>
        <v>Antônio Pereira Brandão Júnior</v>
      </c>
      <c r="B7" s="387"/>
      <c r="C7" s="387"/>
      <c r="D7" s="387"/>
      <c r="E7" s="481"/>
      <c r="F7" s="482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</row>
    <row r="8" spans="1:19" s="2" customFormat="1" ht="13.5" customHeight="1">
      <c r="A8" s="419" t="str">
        <f>IF('[2]p6'!$A$69&lt;&gt;0,'[2]p6'!$A$69,"")</f>
        <v>Representações de grupos (07.2)</v>
      </c>
      <c r="B8" s="419"/>
      <c r="C8" s="419"/>
      <c r="D8" s="419"/>
      <c r="E8" s="419"/>
      <c r="F8" s="484">
        <f>IF('[2]p6'!$F$69&lt;&gt;0,'[2]p6'!$F$69,"")</f>
        <v>30</v>
      </c>
      <c r="G8" s="484"/>
      <c r="H8" s="484">
        <f>IF('[2]p6'!$E$69&lt;&gt;0,'[2]p6'!$E$69,"")</f>
        <v>2</v>
      </c>
      <c r="I8" s="484"/>
      <c r="J8" s="484">
        <f>IF('[2]p6'!$I$69&lt;&gt;0,'[2]p6'!$I$69,"")</f>
        <v>6</v>
      </c>
      <c r="K8" s="484"/>
      <c r="L8" s="24"/>
      <c r="M8" s="484">
        <f>IF('[2]p6'!$K$69&lt;&gt;0,'[2]p6'!$K$69,"")</f>
      </c>
      <c r="N8" s="484"/>
      <c r="O8" s="24"/>
      <c r="P8" s="24">
        <f>IF('[2]p6'!$L$69&lt;&gt;0,'[2]p6'!$L$69,"")</f>
      </c>
      <c r="Q8" s="42"/>
      <c r="R8" s="484">
        <f>IF('[2]p6'!$J$69&lt;&gt;0,'[2]p6'!$J$69,"")</f>
      </c>
      <c r="S8" s="484"/>
    </row>
    <row r="9" spans="1:19" s="2" customFormat="1" ht="13.5" customHeight="1">
      <c r="A9" s="479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</row>
    <row r="10" spans="1:19" s="34" customFormat="1" ht="11.25">
      <c r="A10" s="386" t="str">
        <f>T('[2]p7'!$C$13:$G$13)</f>
        <v>Aparecido Jesuino de Souza</v>
      </c>
      <c r="B10" s="387"/>
      <c r="C10" s="387"/>
      <c r="D10" s="387"/>
      <c r="E10" s="481"/>
      <c r="F10" s="482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</row>
    <row r="11" spans="1:19" s="2" customFormat="1" ht="13.5" customHeight="1">
      <c r="A11" s="419" t="str">
        <f>IF('[2]p7'!$A$69&lt;&gt;0,'[2]p7'!$A$69,"")</f>
        <v>Equações Diferenciais Parciais (07.2)</v>
      </c>
      <c r="B11" s="419"/>
      <c r="C11" s="419"/>
      <c r="D11" s="419"/>
      <c r="E11" s="419"/>
      <c r="F11" s="484">
        <f>IF('[2]p7'!$F$69&lt;&gt;0,'[2]p7'!$F$69,"")</f>
        <v>30</v>
      </c>
      <c r="G11" s="484"/>
      <c r="H11" s="484">
        <f>IF('[2]p7'!$E$69&lt;&gt;0,'[2]p7'!$E$69,"")</f>
        <v>2</v>
      </c>
      <c r="I11" s="484"/>
      <c r="J11" s="484">
        <f>IF('[2]p7'!$I$69&lt;&gt;0,'[2]p7'!$I$69,"")</f>
        <v>4</v>
      </c>
      <c r="K11" s="484"/>
      <c r="L11" s="24"/>
      <c r="M11" s="484">
        <f>IF('[2]p7'!$K$69&lt;&gt;0,'[2]p7'!$K$69,"")</f>
      </c>
      <c r="N11" s="484"/>
      <c r="O11" s="24"/>
      <c r="P11" s="24">
        <f>IF('[2]p7'!$L$69&lt;&gt;0,'[2]p7'!$L$69,"")</f>
      </c>
      <c r="Q11" s="42"/>
      <c r="R11" s="484">
        <f>IF('[2]p7'!$J$69&lt;&gt;0,'[2]p7'!$J$69,"")</f>
      </c>
      <c r="S11" s="484"/>
    </row>
    <row r="12" spans="1:19" s="2" customFormat="1" ht="13.5" customHeight="1">
      <c r="A12" s="479"/>
      <c r="B12" s="48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</row>
    <row r="13" spans="1:19" s="34" customFormat="1" ht="11.25">
      <c r="A13" s="386" t="str">
        <f>T('[2]p8'!$C$13:$G$13)</f>
        <v>Bianca Morelli Casalvara Caretta</v>
      </c>
      <c r="B13" s="387"/>
      <c r="C13" s="387"/>
      <c r="D13" s="387"/>
      <c r="E13" s="481"/>
      <c r="F13" s="482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</row>
    <row r="14" spans="1:19" s="2" customFormat="1" ht="13.5" customHeight="1">
      <c r="A14" s="419" t="str">
        <f>IF('[2]p8'!$A$70&lt;&gt;0,'[2]p8'!$A$70,"")</f>
        <v>Análise no Rn</v>
      </c>
      <c r="B14" s="419"/>
      <c r="C14" s="419"/>
      <c r="D14" s="419"/>
      <c r="E14" s="419"/>
      <c r="F14" s="484">
        <f>IF('[2]p8'!$F$70&lt;&gt;0,'[2]p8'!$F$70,"")</f>
        <v>15</v>
      </c>
      <c r="G14" s="484"/>
      <c r="H14" s="484">
        <f>IF('[2]p8'!$E$70&lt;&gt;0,'[2]p8'!$E$70,"")</f>
        <v>1</v>
      </c>
      <c r="I14" s="484"/>
      <c r="J14" s="484">
        <f>IF('[2]p8'!$I$70&lt;&gt;0,'[2]p8'!$I$70,"")</f>
        <v>15</v>
      </c>
      <c r="K14" s="484"/>
      <c r="L14" s="24"/>
      <c r="M14" s="484">
        <f>IF('[2]p8'!$K$70&lt;&gt;0,'[2]p8'!$K$70,"")</f>
        <v>7</v>
      </c>
      <c r="N14" s="484"/>
      <c r="O14" s="24"/>
      <c r="P14" s="24">
        <f>IF('[2]p8'!$L$70&lt;&gt;0,'[2]p8'!$L$70,"")</f>
      </c>
      <c r="Q14" s="42"/>
      <c r="R14" s="484">
        <f>IF('[2]p8'!$J$70&lt;&gt;0,'[2]p8'!$J$70,"")</f>
        <v>8</v>
      </c>
      <c r="S14" s="484"/>
    </row>
    <row r="15" spans="1:19" s="2" customFormat="1" ht="13.5" customHeight="1">
      <c r="A15" s="419" t="str">
        <f>IF('[2]p8'!$A$71&lt;&gt;0,'[2]p8'!$A$71,"")</f>
        <v>TEA-Tópicos especiais de EDP</v>
      </c>
      <c r="B15" s="419"/>
      <c r="C15" s="419"/>
      <c r="D15" s="419"/>
      <c r="E15" s="419"/>
      <c r="F15" s="484">
        <f>IF('[2]p8'!$F$71&lt;&gt;0,'[2]p8'!$F$71,"")</f>
        <v>15</v>
      </c>
      <c r="G15" s="484"/>
      <c r="H15" s="484">
        <f>IF('[2]p8'!$E$71&lt;&gt;0,'[2]p8'!$E$71,"")</f>
        <v>1</v>
      </c>
      <c r="I15" s="484"/>
      <c r="J15" s="484">
        <f>IF('[2]p8'!$I$71&lt;&gt;0,'[2]p8'!$I$71,"")</f>
        <v>1</v>
      </c>
      <c r="K15" s="484"/>
      <c r="L15" s="24"/>
      <c r="M15" s="484">
        <f>IF('[2]p8'!$K$71&lt;&gt;0,'[2]p8'!$K$71,"")</f>
      </c>
      <c r="N15" s="484"/>
      <c r="O15" s="24"/>
      <c r="P15" s="24">
        <f>IF('[2]p8'!$L$71&lt;&gt;0,'[2]p8'!$L$71,"")</f>
      </c>
      <c r="Q15" s="42"/>
      <c r="R15" s="484">
        <f>IF('[2]p8'!$J$71&lt;&gt;0,'[2]p8'!$J$71,"")</f>
        <v>1</v>
      </c>
      <c r="S15" s="484"/>
    </row>
    <row r="16" spans="1:19" s="2" customFormat="1" ht="13.5" customHeight="1">
      <c r="A16" s="419" t="str">
        <f>IF('[2]p8'!$A$72&lt;&gt;0,'[2]p8'!$A$72,"")</f>
        <v>Tópicos especiais de EDP II (07.2)</v>
      </c>
      <c r="B16" s="419"/>
      <c r="C16" s="419"/>
      <c r="D16" s="419"/>
      <c r="E16" s="419"/>
      <c r="F16" s="484">
        <f>IF('[2]p8'!$F$72&lt;&gt;0,'[2]p8'!$F$72,"")</f>
        <v>30</v>
      </c>
      <c r="G16" s="484"/>
      <c r="H16" s="484">
        <f>IF('[2]p8'!$E$72&lt;&gt;0,'[2]p8'!$E$72,"")</f>
        <v>2</v>
      </c>
      <c r="I16" s="484"/>
      <c r="J16" s="484">
        <f>IF('[2]p8'!$I$72&lt;&gt;0,'[2]p8'!$I$72,"")</f>
        <v>1</v>
      </c>
      <c r="K16" s="484"/>
      <c r="L16" s="24"/>
      <c r="M16" s="484">
        <f>IF('[2]p8'!$K$72&lt;&gt;0,'[2]p8'!$K$72,"")</f>
      </c>
      <c r="N16" s="484"/>
      <c r="O16" s="24"/>
      <c r="P16" s="24">
        <f>IF('[2]p8'!$L$72&lt;&gt;0,'[2]p8'!$L$72,"")</f>
      </c>
      <c r="Q16" s="42"/>
      <c r="R16" s="484">
        <f>IF('[2]p8'!$J$72&lt;&gt;0,'[2]p8'!$J$72,"")</f>
      </c>
      <c r="S16" s="484"/>
    </row>
    <row r="17" spans="1:19" s="2" customFormat="1" ht="13.5" customHeight="1">
      <c r="A17" s="419" t="str">
        <f>IF('[2]p8'!$A$73&lt;&gt;0,'[2]p8'!$A$73,"")</f>
        <v>C. Leitura Esps. de Sobolev e Esps. Deps. do Tempo</v>
      </c>
      <c r="B17" s="419"/>
      <c r="C17" s="419"/>
      <c r="D17" s="419"/>
      <c r="E17" s="419"/>
      <c r="F17" s="484">
        <f>IF('[2]p8'!$F$73&lt;&gt;0,'[2]p8'!$F$73,"")</f>
        <v>15</v>
      </c>
      <c r="G17" s="484"/>
      <c r="H17" s="484">
        <f>IF('[2]p8'!$E$73&lt;&gt;0,'[2]p8'!$E$73,"")</f>
        <v>1</v>
      </c>
      <c r="I17" s="484"/>
      <c r="J17" s="484">
        <f>IF('[2]p8'!$I$73&lt;&gt;0,'[2]p8'!$I$73,"")</f>
        <v>1</v>
      </c>
      <c r="K17" s="484"/>
      <c r="L17" s="24"/>
      <c r="M17" s="484">
        <f>IF('[2]p8'!$K$73&lt;&gt;0,'[2]p8'!$K$73,"")</f>
      </c>
      <c r="N17" s="484"/>
      <c r="O17" s="24"/>
      <c r="P17" s="24">
        <f>IF('[2]p8'!$L$73&lt;&gt;0,'[2]p8'!$L$73,"")</f>
      </c>
      <c r="Q17" s="42"/>
      <c r="R17" s="484">
        <f>IF('[2]p8'!$J$73&lt;&gt;0,'[2]p8'!$J$73,"")</f>
      </c>
      <c r="S17" s="484"/>
    </row>
    <row r="18" spans="1:19" s="2" customFormat="1" ht="13.5" customHeight="1">
      <c r="A18" s="479"/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</row>
    <row r="19" spans="1:19" s="34" customFormat="1" ht="11.25">
      <c r="A19" s="386" t="str">
        <f>T('[2]p10'!$C$13:$G$13)</f>
        <v>Claudianor Oliveira Alves</v>
      </c>
      <c r="B19" s="387"/>
      <c r="C19" s="387"/>
      <c r="D19" s="387"/>
      <c r="E19" s="481"/>
      <c r="F19" s="482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</row>
    <row r="20" spans="1:19" s="2" customFormat="1" ht="13.5" customHeight="1">
      <c r="A20" s="419" t="str">
        <f>IF('[2]p10'!$A$70&lt;&gt;0,'[2]p10'!$A$70,"")</f>
        <v>TE- Introdução a Teoria do Grau (07.2)</v>
      </c>
      <c r="B20" s="419"/>
      <c r="C20" s="419"/>
      <c r="D20" s="419"/>
      <c r="E20" s="419"/>
      <c r="F20" s="484">
        <f>IF('[2]p10'!$F$70&lt;&gt;0,'[2]p10'!$F$70,"")</f>
        <v>30</v>
      </c>
      <c r="G20" s="484"/>
      <c r="H20" s="484">
        <f>IF('[2]p10'!$E$70&lt;&gt;0,'[2]p10'!$E$70,"")</f>
        <v>2</v>
      </c>
      <c r="I20" s="484"/>
      <c r="J20" s="484">
        <f>IF('[2]p10'!$I$70&lt;&gt;0,'[2]p10'!$I$70,"")</f>
        <v>3</v>
      </c>
      <c r="K20" s="484"/>
      <c r="L20" s="24"/>
      <c r="M20" s="484">
        <f>IF('[2]p10'!$K$70&lt;&gt;0,'[2]p10'!$K$70,"")</f>
      </c>
      <c r="N20" s="484"/>
      <c r="O20" s="24"/>
      <c r="P20" s="24">
        <f>IF('[2]p10'!$L$70&lt;&gt;0,'[2]p10'!$L$70,"")</f>
      </c>
      <c r="Q20" s="42"/>
      <c r="R20" s="484">
        <f>IF('[2]p10'!$J$70&lt;&gt;0,'[2]p10'!$J$70,"")</f>
      </c>
      <c r="S20" s="484"/>
    </row>
    <row r="21" spans="1:19" s="2" customFormat="1" ht="13.5" customHeight="1">
      <c r="A21" s="419" t="str">
        <f>IF('[2]p10'!$A$71&lt;&gt;0,'[2]p10'!$A$71,"")</f>
        <v>TE - Semigrupo Analítico (07.1)</v>
      </c>
      <c r="B21" s="419"/>
      <c r="C21" s="419"/>
      <c r="D21" s="419"/>
      <c r="E21" s="419"/>
      <c r="F21" s="484">
        <f>IF('[2]p10'!$F$71&lt;&gt;0,'[2]p10'!$F$71,"")</f>
        <v>15</v>
      </c>
      <c r="G21" s="484"/>
      <c r="H21" s="484">
        <f>IF('[2]p10'!$E$71&lt;&gt;0,'[2]p10'!$E$71,"")</f>
        <v>1</v>
      </c>
      <c r="I21" s="484"/>
      <c r="J21" s="484">
        <f>IF('[2]p10'!$I$71&lt;&gt;0,'[2]p10'!$I$71,"")</f>
        <v>1</v>
      </c>
      <c r="K21" s="484"/>
      <c r="L21" s="24"/>
      <c r="M21" s="484">
        <f>IF('[2]p10'!$K$71&lt;&gt;0,'[2]p10'!$K$71,"")</f>
      </c>
      <c r="N21" s="484"/>
      <c r="O21" s="24"/>
      <c r="P21" s="24">
        <f>IF('[2]p10'!$L$71&lt;&gt;0,'[2]p10'!$L$71,"")</f>
      </c>
      <c r="Q21" s="42"/>
      <c r="R21" s="484">
        <f>IF('[2]p10'!$J$71&lt;&gt;0,'[2]p10'!$J$71,"")</f>
        <v>1</v>
      </c>
      <c r="S21" s="484"/>
    </row>
    <row r="22" spans="1:19" s="2" customFormat="1" ht="13.5" customHeight="1">
      <c r="A22" s="419" t="str">
        <f>IF('[2]p10'!$A$72&lt;&gt;0,'[2]p10'!$A$72,"")</f>
        <v>TE-Funcionais Localmente Lipschitz (07.1)</v>
      </c>
      <c r="B22" s="419"/>
      <c r="C22" s="419"/>
      <c r="D22" s="419"/>
      <c r="E22" s="419"/>
      <c r="F22" s="484">
        <f>IF('[2]p10'!$F$72&lt;&gt;0,'[2]p10'!$F$72,"")</f>
        <v>15</v>
      </c>
      <c r="G22" s="484"/>
      <c r="H22" s="484">
        <f>IF('[2]p10'!$E$72&lt;&gt;0,'[2]p10'!$E$72,"")</f>
        <v>1</v>
      </c>
      <c r="I22" s="484"/>
      <c r="J22" s="484">
        <f>IF('[2]p10'!$I$72&lt;&gt;0,'[2]p10'!$I$72,"")</f>
        <v>1</v>
      </c>
      <c r="K22" s="484"/>
      <c r="L22" s="24"/>
      <c r="M22" s="484">
        <f>IF('[2]p10'!$K$72&lt;&gt;0,'[2]p10'!$K$72,"")</f>
      </c>
      <c r="N22" s="484"/>
      <c r="O22" s="24"/>
      <c r="P22" s="24">
        <f>IF('[2]p10'!$L$72&lt;&gt;0,'[2]p10'!$L$72,"")</f>
      </c>
      <c r="Q22" s="42"/>
      <c r="R22" s="484">
        <f>IF('[2]p10'!$J$72&lt;&gt;0,'[2]p10'!$J$72,"")</f>
        <v>1</v>
      </c>
      <c r="S22" s="484"/>
    </row>
    <row r="23" spans="1:19" s="2" customFormat="1" ht="13.5" customHeight="1">
      <c r="A23" s="479"/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</row>
    <row r="24" spans="1:19" s="34" customFormat="1" ht="11.25">
      <c r="A24" s="386" t="str">
        <f>T('[2]p25'!$C$13:$G$13)</f>
        <v>Marco Aurélio Soares Souto</v>
      </c>
      <c r="B24" s="387"/>
      <c r="C24" s="387"/>
      <c r="D24" s="387"/>
      <c r="E24" s="481"/>
      <c r="F24" s="482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</row>
    <row r="25" spans="1:19" s="2" customFormat="1" ht="13.5" customHeight="1">
      <c r="A25" s="419" t="str">
        <f>IF('[2]p25'!$A$69&lt;&gt;0,'[2]p25'!$A$69,"")</f>
        <v>T.E./Teoria de Pontos Críticos (07.1)</v>
      </c>
      <c r="B25" s="419"/>
      <c r="C25" s="419"/>
      <c r="D25" s="419"/>
      <c r="E25" s="419"/>
      <c r="F25" s="484">
        <f>IF('[2]p25'!$F$69&lt;&gt;0,'[2]p25'!$F$69,"")</f>
        <v>15</v>
      </c>
      <c r="G25" s="484"/>
      <c r="H25" s="484">
        <f>IF('[2]p25'!$E$69&lt;&gt;0,'[2]p25'!$E$69,"")</f>
        <v>1</v>
      </c>
      <c r="I25" s="484"/>
      <c r="J25" s="484">
        <f>IF('[2]p25'!$I$69&lt;&gt;0,'[2]p25'!$I$69,"")</f>
        <v>2</v>
      </c>
      <c r="K25" s="484"/>
      <c r="L25" s="24"/>
      <c r="M25" s="484">
        <f>IF('[2]p25'!$K$69&lt;&gt;0,'[2]p25'!$K$69,"")</f>
      </c>
      <c r="N25" s="484"/>
      <c r="O25" s="24"/>
      <c r="P25" s="24">
        <f>IF('[2]p25'!$L$69&lt;&gt;0,'[2]p25'!$L$69,"")</f>
      </c>
      <c r="Q25" s="42"/>
      <c r="R25" s="484">
        <f>IF('[2]p25'!$J$69&lt;&gt;0,'[2]p25'!$J$69,"")</f>
        <v>2</v>
      </c>
      <c r="S25" s="484"/>
    </row>
    <row r="26" spans="1:19" s="2" customFormat="1" ht="13.5" customHeight="1">
      <c r="A26" s="419" t="str">
        <f>IF('[2]p25'!$A$70&lt;&gt;0,'[2]p25'!$A$70,"")</f>
        <v>Medida e Integração (07.2)</v>
      </c>
      <c r="B26" s="419"/>
      <c r="C26" s="419"/>
      <c r="D26" s="419"/>
      <c r="E26" s="419"/>
      <c r="F26" s="484">
        <f>IF('[2]p25'!$F$70&lt;&gt;0,'[2]p25'!$F$70,"")</f>
        <v>45</v>
      </c>
      <c r="G26" s="484"/>
      <c r="H26" s="484">
        <f>IF('[2]p25'!$E$70&lt;&gt;0,'[2]p25'!$E$70,"")</f>
        <v>3</v>
      </c>
      <c r="I26" s="484"/>
      <c r="J26" s="484">
        <f>IF('[2]p25'!$I$70&lt;&gt;0,'[2]p25'!$I$70,"")</f>
        <v>3</v>
      </c>
      <c r="K26" s="484"/>
      <c r="L26" s="24"/>
      <c r="M26" s="484">
        <f>IF('[2]p25'!$K$70&lt;&gt;0,'[2]p25'!$K$70,"")</f>
      </c>
      <c r="N26" s="484"/>
      <c r="O26" s="24"/>
      <c r="P26" s="24">
        <f>IF('[2]p25'!$L$70&lt;&gt;0,'[2]p25'!$L$70,"")</f>
      </c>
      <c r="Q26" s="42"/>
      <c r="R26" s="484">
        <f>IF('[2]p25'!$J$70&lt;&gt;0,'[2]p25'!$J$70,"")</f>
      </c>
      <c r="S26" s="484"/>
    </row>
    <row r="27" spans="1:19" s="2" customFormat="1" ht="13.5" customHeight="1">
      <c r="A27" s="479"/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</row>
    <row r="28" spans="1:19" s="34" customFormat="1" ht="11.25">
      <c r="A28" s="386" t="str">
        <f>T('[2]p27'!$C$13:$G$13)</f>
        <v>Michelli Karinne Barros da Silva</v>
      </c>
      <c r="B28" s="387"/>
      <c r="C28" s="387"/>
      <c r="D28" s="387"/>
      <c r="E28" s="481"/>
      <c r="F28" s="482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</row>
    <row r="29" spans="1:19" s="2" customFormat="1" ht="13.5" customHeight="1">
      <c r="A29" s="419" t="str">
        <f>IF('[2]p27'!$A$69&lt;&gt;0,'[2]p27'!$A$69,"")</f>
        <v>Tópicos Especiais de Estatística</v>
      </c>
      <c r="B29" s="419"/>
      <c r="C29" s="419"/>
      <c r="D29" s="419"/>
      <c r="E29" s="419"/>
      <c r="F29" s="484">
        <f>IF('[2]p27'!$F$69&lt;&gt;0,'[2]p27'!$F$69,"")</f>
        <v>15</v>
      </c>
      <c r="G29" s="484"/>
      <c r="H29" s="484">
        <f>IF('[2]p27'!$E$69&lt;&gt;0,'[2]p27'!$E$69,"")</f>
        <v>1</v>
      </c>
      <c r="I29" s="484"/>
      <c r="J29" s="484">
        <f>IF('[2]p27'!$I$69&lt;&gt;0,'[2]p27'!$I$69,"")</f>
        <v>1</v>
      </c>
      <c r="K29" s="484"/>
      <c r="L29" s="24"/>
      <c r="M29" s="484">
        <f>IF('[2]p27'!$K$69&lt;&gt;0,'[2]p27'!$K$69,"")</f>
      </c>
      <c r="N29" s="484"/>
      <c r="O29" s="24"/>
      <c r="P29" s="24">
        <f>IF('[2]p27'!$L$69&lt;&gt;0,'[2]p27'!$L$69,"")</f>
      </c>
      <c r="Q29" s="42"/>
      <c r="R29" s="484">
        <f>IF('[2]p27'!$J$69&lt;&gt;0,'[2]p27'!$J$69,"")</f>
        <v>1</v>
      </c>
      <c r="S29" s="484"/>
    </row>
    <row r="30" spans="1:19" s="2" customFormat="1" ht="13.5" customHeight="1">
      <c r="A30" s="419" t="str">
        <f>IF('[2]p27'!$A$70&lt;&gt;0,'[2]p27'!$A$70,"")</f>
        <v>Tópicos Especiais de Estatística</v>
      </c>
      <c r="B30" s="419"/>
      <c r="C30" s="419"/>
      <c r="D30" s="419"/>
      <c r="E30" s="419"/>
      <c r="F30" s="484">
        <f>IF('[2]p27'!$F$70&lt;&gt;0,'[2]p27'!$F$70,"")</f>
        <v>30</v>
      </c>
      <c r="G30" s="484"/>
      <c r="H30" s="484">
        <f>IF('[2]p27'!$E$70&lt;&gt;0,'[2]p27'!$E$70,"")</f>
        <v>2</v>
      </c>
      <c r="I30" s="484"/>
      <c r="J30" s="484">
        <f>IF('[2]p27'!$I$70&lt;&gt;0,'[2]p27'!$I$70,"")</f>
        <v>1</v>
      </c>
      <c r="K30" s="484"/>
      <c r="L30" s="24"/>
      <c r="M30" s="484">
        <f>IF('[2]p27'!$K$70&lt;&gt;0,'[2]p27'!$K$70,"")</f>
      </c>
      <c r="N30" s="484"/>
      <c r="O30" s="24"/>
      <c r="P30" s="24">
        <f>IF('[2]p27'!$L$70&lt;&gt;0,'[2]p27'!$L$70,"")</f>
      </c>
      <c r="Q30" s="42"/>
      <c r="R30" s="484">
        <f>IF('[2]p27'!$J$70&lt;&gt;0,'[2]p27'!$J$70,"")</f>
      </c>
      <c r="S30" s="484"/>
    </row>
    <row r="31" spans="1:19" s="2" customFormat="1" ht="13.5" customHeight="1">
      <c r="A31" s="479"/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</row>
    <row r="32" spans="1:19" s="34" customFormat="1" ht="11.25">
      <c r="A32" s="386" t="str">
        <f>T('[2]p32'!$C$13:$G$13)</f>
        <v>Sérgio Mota Alves</v>
      </c>
      <c r="B32" s="387"/>
      <c r="C32" s="387"/>
      <c r="D32" s="387"/>
      <c r="E32" s="481"/>
      <c r="F32" s="482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</row>
    <row r="33" spans="1:19" s="2" customFormat="1" ht="13.5" customHeight="1">
      <c r="A33" s="419" t="str">
        <f>IF('[2]p32'!$A$69&lt;&gt;0,'[2]p32'!$A$69,"")</f>
        <v>Álgebra (07.1)</v>
      </c>
      <c r="B33" s="419"/>
      <c r="C33" s="419"/>
      <c r="D33" s="419"/>
      <c r="E33" s="419"/>
      <c r="F33" s="484">
        <f>IF('[2]p32'!$F$69&lt;&gt;0,'[2]p32'!$F$69,"")</f>
        <v>15</v>
      </c>
      <c r="G33" s="484"/>
      <c r="H33" s="484">
        <f>IF('[2]p32'!$E$69&lt;&gt;0,'[2]p32'!$E$69,"")</f>
        <v>1</v>
      </c>
      <c r="I33" s="484"/>
      <c r="J33" s="484">
        <f>IF('[2]p32'!$I$69&lt;&gt;0,'[2]p32'!$I$69,"")</f>
        <v>23</v>
      </c>
      <c r="K33" s="484"/>
      <c r="L33" s="24"/>
      <c r="M33" s="484">
        <f>IF('[2]p32'!$K$69&lt;&gt;0,'[2]p32'!$K$69,"")</f>
        <v>15</v>
      </c>
      <c r="N33" s="484"/>
      <c r="O33" s="24"/>
      <c r="P33" s="24">
        <f>IF('[2]p32'!$L$69&lt;&gt;0,'[2]p32'!$L$69,"")</f>
        <v>1</v>
      </c>
      <c r="Q33" s="42"/>
      <c r="R33" s="484">
        <f>IF('[2]p32'!$J$69&lt;&gt;0,'[2]p32'!$J$69,"")</f>
        <v>7</v>
      </c>
      <c r="S33" s="484"/>
    </row>
    <row r="34" spans="1:19" s="2" customFormat="1" ht="12" customHeight="1">
      <c r="A34" s="479"/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</row>
    <row r="35" spans="1:19" s="34" customFormat="1" ht="11.25">
      <c r="A35" s="386" t="str">
        <f>T('[2]p34'!$C$13:$G$13)</f>
        <v>Vanio Fragoso de Melo</v>
      </c>
      <c r="B35" s="387"/>
      <c r="C35" s="387"/>
      <c r="D35" s="387"/>
      <c r="E35" s="481"/>
      <c r="F35" s="482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</row>
    <row r="36" spans="1:19" s="2" customFormat="1" ht="13.5" customHeight="1">
      <c r="A36" s="419" t="str">
        <f>IF('[2]p34'!$A$69&lt;&gt;0,'[2]p34'!$A$69,"")</f>
        <v>Geometria Diferencial (07.2)</v>
      </c>
      <c r="B36" s="419"/>
      <c r="C36" s="419"/>
      <c r="D36" s="419"/>
      <c r="E36" s="419"/>
      <c r="F36" s="484">
        <f>IF('[2]p34'!$F$69&lt;&gt;0,'[2]p34'!$F$69,"")</f>
        <v>30</v>
      </c>
      <c r="G36" s="484"/>
      <c r="H36" s="484">
        <f>IF('[2]p34'!$E$69&lt;&gt;0,'[2]p34'!$E$69,"")</f>
        <v>2</v>
      </c>
      <c r="I36" s="484"/>
      <c r="J36" s="484">
        <f>IF('[2]p34'!$I$69&lt;&gt;0,'[2]p34'!$I$69,"")</f>
        <v>10</v>
      </c>
      <c r="K36" s="484"/>
      <c r="L36" s="24"/>
      <c r="M36" s="484">
        <f>IF('[2]p34'!$K$69&lt;&gt;0,'[2]p34'!$K$69,"")</f>
      </c>
      <c r="N36" s="484"/>
      <c r="O36" s="24"/>
      <c r="P36" s="24">
        <f>IF('[2]p34'!$L$69&lt;&gt;0,'[2]p34'!$L$69,"")</f>
      </c>
      <c r="Q36" s="42"/>
      <c r="R36" s="484">
        <f>IF('[2]p34'!$J$69&lt;&gt;0,'[2]p34'!$J$69,"")</f>
      </c>
      <c r="S36" s="484"/>
    </row>
  </sheetData>
  <sheetProtection password="CA19" sheet="1" objects="1" scenarios="1"/>
  <mergeCells count="126">
    <mergeCell ref="A35:E35"/>
    <mergeCell ref="F35:S35"/>
    <mergeCell ref="A36:E36"/>
    <mergeCell ref="F36:G36"/>
    <mergeCell ref="H36:I36"/>
    <mergeCell ref="J36:K36"/>
    <mergeCell ref="M36:N36"/>
    <mergeCell ref="R36:S36"/>
    <mergeCell ref="A3:D3"/>
    <mergeCell ref="A32:E32"/>
    <mergeCell ref="F32:S32"/>
    <mergeCell ref="A33:E33"/>
    <mergeCell ref="F33:G33"/>
    <mergeCell ref="H33:I33"/>
    <mergeCell ref="J33:K33"/>
    <mergeCell ref="M33:N33"/>
    <mergeCell ref="R33:S33"/>
    <mergeCell ref="M29:N29"/>
    <mergeCell ref="R29:S29"/>
    <mergeCell ref="M30:N30"/>
    <mergeCell ref="R30:S30"/>
    <mergeCell ref="A30:E30"/>
    <mergeCell ref="F30:G30"/>
    <mergeCell ref="H30:I30"/>
    <mergeCell ref="J30:K30"/>
    <mergeCell ref="A29:E29"/>
    <mergeCell ref="F29:G29"/>
    <mergeCell ref="H29:I29"/>
    <mergeCell ref="J29:K29"/>
    <mergeCell ref="M26:N26"/>
    <mergeCell ref="R26:S26"/>
    <mergeCell ref="A28:E28"/>
    <mergeCell ref="F28:S28"/>
    <mergeCell ref="A26:E26"/>
    <mergeCell ref="F26:G26"/>
    <mergeCell ref="H26:I26"/>
    <mergeCell ref="J26:K26"/>
    <mergeCell ref="A27:S27"/>
    <mergeCell ref="A23:S23"/>
    <mergeCell ref="A24:E24"/>
    <mergeCell ref="F24:S24"/>
    <mergeCell ref="A25:E25"/>
    <mergeCell ref="F25:G25"/>
    <mergeCell ref="H25:I25"/>
    <mergeCell ref="J25:K25"/>
    <mergeCell ref="M25:N25"/>
    <mergeCell ref="R25:S25"/>
    <mergeCell ref="M22:N22"/>
    <mergeCell ref="R22:S22"/>
    <mergeCell ref="A21:E21"/>
    <mergeCell ref="F21:G21"/>
    <mergeCell ref="A22:E22"/>
    <mergeCell ref="F22:G22"/>
    <mergeCell ref="H22:I22"/>
    <mergeCell ref="J22:K22"/>
    <mergeCell ref="H21:I21"/>
    <mergeCell ref="J21:K21"/>
    <mergeCell ref="A19:E19"/>
    <mergeCell ref="F19:S19"/>
    <mergeCell ref="M21:N21"/>
    <mergeCell ref="R21:S21"/>
    <mergeCell ref="A20:E20"/>
    <mergeCell ref="F20:G20"/>
    <mergeCell ref="H20:I20"/>
    <mergeCell ref="J20:K20"/>
    <mergeCell ref="M20:N20"/>
    <mergeCell ref="R20:S20"/>
    <mergeCell ref="M17:N17"/>
    <mergeCell ref="R17:S17"/>
    <mergeCell ref="A17:E17"/>
    <mergeCell ref="F17:G17"/>
    <mergeCell ref="H17:I17"/>
    <mergeCell ref="J17:K17"/>
    <mergeCell ref="M16:N16"/>
    <mergeCell ref="R16:S16"/>
    <mergeCell ref="A15:E15"/>
    <mergeCell ref="F15:G15"/>
    <mergeCell ref="A16:E16"/>
    <mergeCell ref="F16:G16"/>
    <mergeCell ref="H16:I16"/>
    <mergeCell ref="J16:K16"/>
    <mergeCell ref="H15:I15"/>
    <mergeCell ref="J15:K15"/>
    <mergeCell ref="M15:N15"/>
    <mergeCell ref="R15:S15"/>
    <mergeCell ref="A14:E14"/>
    <mergeCell ref="F14:G14"/>
    <mergeCell ref="H14:I14"/>
    <mergeCell ref="J14:K14"/>
    <mergeCell ref="M14:N14"/>
    <mergeCell ref="R14:S14"/>
    <mergeCell ref="F13:S13"/>
    <mergeCell ref="A11:E11"/>
    <mergeCell ref="F11:G11"/>
    <mergeCell ref="H11:I11"/>
    <mergeCell ref="J11:K11"/>
    <mergeCell ref="J8:K8"/>
    <mergeCell ref="A31:S31"/>
    <mergeCell ref="M8:N8"/>
    <mergeCell ref="R8:S8"/>
    <mergeCell ref="A10:E10"/>
    <mergeCell ref="F10:S10"/>
    <mergeCell ref="A9:S9"/>
    <mergeCell ref="M11:N11"/>
    <mergeCell ref="R11:S11"/>
    <mergeCell ref="A13:E13"/>
    <mergeCell ref="M6:N6"/>
    <mergeCell ref="R6:S6"/>
    <mergeCell ref="A34:S34"/>
    <mergeCell ref="A7:E7"/>
    <mergeCell ref="F7:S7"/>
    <mergeCell ref="A12:S12"/>
    <mergeCell ref="A18:S18"/>
    <mergeCell ref="A8:E8"/>
    <mergeCell ref="F8:G8"/>
    <mergeCell ref="H8:I8"/>
    <mergeCell ref="A4:S5"/>
    <mergeCell ref="A6:E6"/>
    <mergeCell ref="F6:G6"/>
    <mergeCell ref="A1:S1"/>
    <mergeCell ref="A2:S2"/>
    <mergeCell ref="R3:S3"/>
    <mergeCell ref="P3:Q3"/>
    <mergeCell ref="E3:O3"/>
    <mergeCell ref="H6:I6"/>
    <mergeCell ref="J6:K6"/>
  </mergeCells>
  <conditionalFormatting sqref="J36:K36 J8:K8 J11:K11 J14:K17 J20:K22 J25:K26 J29:K30 J33:K33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71"/>
  <sheetViews>
    <sheetView workbookViewId="0" topLeftCell="A1">
      <selection activeCell="E3" sqref="E3:O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72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5" t="s">
        <v>84</v>
      </c>
      <c r="Q3" s="396"/>
      <c r="R3" s="393" t="str">
        <f>'[2]p1'!$H$4</f>
        <v>2007.1</v>
      </c>
      <c r="S3" s="394"/>
    </row>
    <row r="4" spans="1:19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</row>
    <row r="5" spans="1:19" s="8" customFormat="1" ht="13.5" thickBo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</row>
    <row r="6" spans="1:19" ht="13.5" thickBot="1">
      <c r="A6" s="478" t="s">
        <v>74</v>
      </c>
      <c r="B6" s="478"/>
      <c r="C6" s="478"/>
      <c r="D6" s="478"/>
      <c r="E6" s="478"/>
      <c r="F6" s="478" t="s">
        <v>69</v>
      </c>
      <c r="G6" s="478"/>
      <c r="H6" s="478" t="s">
        <v>75</v>
      </c>
      <c r="I6" s="478"/>
      <c r="J6" s="478" t="s">
        <v>76</v>
      </c>
      <c r="K6" s="478"/>
      <c r="L6" s="11"/>
      <c r="M6" s="478" t="s">
        <v>145</v>
      </c>
      <c r="N6" s="478"/>
      <c r="O6" s="11"/>
      <c r="P6" s="11" t="s">
        <v>73</v>
      </c>
      <c r="Q6" s="11"/>
      <c r="R6" s="478" t="s">
        <v>21</v>
      </c>
      <c r="S6" s="478"/>
    </row>
    <row r="7" spans="1:19" s="34" customFormat="1" ht="11.25">
      <c r="A7" s="386" t="str">
        <f>T('[2]p1'!$C$13:$G$13)</f>
        <v>Alciônio Saldanha de Oliveira</v>
      </c>
      <c r="B7" s="387"/>
      <c r="C7" s="387"/>
      <c r="D7" s="387"/>
      <c r="E7" s="481"/>
      <c r="F7" s="482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</row>
    <row r="8" spans="1:19" s="2" customFormat="1" ht="13.5" customHeight="1">
      <c r="A8" s="419" t="str">
        <f>IF('[2]p1'!$A$57&lt;&gt;0,'[2]p1'!$A$57,"")</f>
        <v>Algebra Vetorial e Geometria Analitica -T 02</v>
      </c>
      <c r="B8" s="419"/>
      <c r="C8" s="419"/>
      <c r="D8" s="419"/>
      <c r="E8" s="419"/>
      <c r="F8" s="484">
        <f>IF('[2]p1'!$F$57&lt;&gt;0,'[2]p1'!$F$57,"")</f>
        <v>60</v>
      </c>
      <c r="G8" s="484"/>
      <c r="H8" s="484">
        <f>IF('[2]p1'!$E$57&lt;&gt;0,'[2]p1'!$E$57,"")</f>
        <v>4</v>
      </c>
      <c r="I8" s="484"/>
      <c r="J8" s="484">
        <f>IF('[2]p1'!$I$57&lt;&gt;0,'[2]p1'!$I$57,"")</f>
        <v>59</v>
      </c>
      <c r="K8" s="484"/>
      <c r="L8" s="24"/>
      <c r="M8" s="484">
        <f>IF('[2]p1'!$K$57&lt;&gt;0,'[2]p1'!$K$57,"")</f>
        <v>16</v>
      </c>
      <c r="N8" s="484"/>
      <c r="O8" s="24"/>
      <c r="P8" s="24">
        <f>IF('[2]p1'!$L$57&lt;&gt;0,'[2]p1'!$L$57,"")</f>
        <v>6</v>
      </c>
      <c r="Q8" s="42"/>
      <c r="R8" s="484">
        <f>IF('[2]p1'!$J$57&lt;&gt;0,'[2]p1'!$J$57,"")</f>
        <v>37</v>
      </c>
      <c r="S8" s="484"/>
    </row>
    <row r="9" spans="1:19" s="2" customFormat="1" ht="13.5" customHeight="1">
      <c r="A9" s="419" t="str">
        <f>IF('[2]p1'!$A$58&lt;&gt;0,'[2]p1'!$A$58,"")</f>
        <v>Algebra Vetorial e Geometria Analitica -T 06</v>
      </c>
      <c r="B9" s="419"/>
      <c r="C9" s="419"/>
      <c r="D9" s="419"/>
      <c r="E9" s="419"/>
      <c r="F9" s="484">
        <f>IF('[2]p1'!$F$58&lt;&gt;0,'[2]p1'!$F$58,"")</f>
        <v>60</v>
      </c>
      <c r="G9" s="484"/>
      <c r="H9" s="484">
        <f>IF('[2]p1'!$E$58&lt;&gt;0,'[2]p1'!$E$58,"")</f>
        <v>4</v>
      </c>
      <c r="I9" s="484"/>
      <c r="J9" s="484">
        <f>IF('[2]p1'!$I$58&lt;&gt;0,'[2]p1'!$I$58,"")</f>
        <v>51</v>
      </c>
      <c r="K9" s="484"/>
      <c r="L9" s="24"/>
      <c r="M9" s="484">
        <f>IF('[2]p1'!$K$58&lt;&gt;0,'[2]p1'!$K$58,"")</f>
        <v>10</v>
      </c>
      <c r="N9" s="484"/>
      <c r="O9" s="24"/>
      <c r="P9" s="24">
        <f>IF('[2]p1'!$L$58&lt;&gt;0,'[2]p1'!$L$58,"")</f>
        <v>13</v>
      </c>
      <c r="Q9" s="42"/>
      <c r="R9" s="484">
        <f>IF('[2]p1'!$J$58&lt;&gt;0,'[2]p1'!$J$58,"")</f>
        <v>28</v>
      </c>
      <c r="S9" s="484"/>
    </row>
    <row r="10" spans="1:19" s="2" customFormat="1" ht="13.5" customHeight="1">
      <c r="A10" s="419" t="str">
        <f>IF('[2]p1'!$A$59&lt;&gt;0,'[2]p1'!$A$59,"")</f>
        <v>Funções de uma Variável Complexa - T 01</v>
      </c>
      <c r="B10" s="419"/>
      <c r="C10" s="419"/>
      <c r="D10" s="419"/>
      <c r="E10" s="419"/>
      <c r="F10" s="484">
        <f>IF('[2]p1'!$F$59&lt;&gt;0,'[2]p1'!$F$59,"")</f>
        <v>60</v>
      </c>
      <c r="G10" s="484"/>
      <c r="H10" s="484">
        <f>IF('[2]p1'!$E$59&lt;&gt;0,'[2]p1'!$E$59,"")</f>
        <v>4</v>
      </c>
      <c r="I10" s="484"/>
      <c r="J10" s="484">
        <f>IF('[2]p1'!$I$59&lt;&gt;0,'[2]p1'!$I$59,"")</f>
        <v>12</v>
      </c>
      <c r="K10" s="484"/>
      <c r="L10" s="24"/>
      <c r="M10" s="484">
        <f>IF('[2]p1'!$K$59&lt;&gt;0,'[2]p1'!$K$59,"")</f>
        <v>5</v>
      </c>
      <c r="N10" s="484"/>
      <c r="O10" s="24"/>
      <c r="P10" s="24">
        <f>IF('[2]p1'!$L$59&lt;&gt;0,'[2]p1'!$L$59,"")</f>
        <v>2</v>
      </c>
      <c r="Q10" s="42"/>
      <c r="R10" s="484">
        <f>IF('[2]p1'!$J$59&lt;&gt;0,'[2]p1'!$J$59,"")</f>
        <v>5</v>
      </c>
      <c r="S10" s="484"/>
    </row>
    <row r="11" spans="1:19" s="2" customFormat="1" ht="13.5" customHeight="1">
      <c r="A11" s="479"/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</row>
    <row r="12" spans="1:19" s="34" customFormat="1" ht="11.25">
      <c r="A12" s="386" t="str">
        <f>T('[2]p4'!$C$13:$G$13)</f>
        <v>Amauri Araújo Cruz</v>
      </c>
      <c r="B12" s="387"/>
      <c r="C12" s="387"/>
      <c r="D12" s="387"/>
      <c r="E12" s="481"/>
      <c r="F12" s="482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</row>
    <row r="13" spans="1:19" s="2" customFormat="1" ht="13.5" customHeight="1">
      <c r="A13" s="419" t="str">
        <f>IF('[2]p4'!$A$57&lt;&gt;0,'[2]p4'!$A$57,"")</f>
        <v>Algebra Linear I - T 01</v>
      </c>
      <c r="B13" s="419"/>
      <c r="C13" s="419"/>
      <c r="D13" s="419"/>
      <c r="E13" s="419"/>
      <c r="F13" s="484">
        <f>IF('[2]p4'!$F$57&lt;&gt;0,'[2]p4'!$F$57,"")</f>
        <v>60</v>
      </c>
      <c r="G13" s="484"/>
      <c r="H13" s="484">
        <f>IF('[2]p4'!$E$57&lt;&gt;0,'[2]p4'!$E$57,"")</f>
        <v>4</v>
      </c>
      <c r="I13" s="484"/>
      <c r="J13" s="484">
        <f>IF('[2]p4'!$I$57&lt;&gt;0,'[2]p4'!$I$57,"")</f>
        <v>55</v>
      </c>
      <c r="K13" s="484"/>
      <c r="L13" s="24"/>
      <c r="M13" s="484">
        <f>IF('[2]p4'!$K$57&lt;&gt;0,'[2]p4'!$K$57,"")</f>
        <v>2</v>
      </c>
      <c r="N13" s="484"/>
      <c r="O13" s="24"/>
      <c r="P13" s="24">
        <f>IF('[2]p4'!$L$57&lt;&gt;0,'[2]p4'!$L$57,"")</f>
        <v>14</v>
      </c>
      <c r="Q13" s="42"/>
      <c r="R13" s="484">
        <f>IF('[2]p4'!$J$57&lt;&gt;0,'[2]p4'!$J$57,"")</f>
        <v>39</v>
      </c>
      <c r="S13" s="484"/>
    </row>
    <row r="14" spans="1:19" s="2" customFormat="1" ht="13.5" customHeight="1">
      <c r="A14" s="419" t="str">
        <f>IF('[2]p4'!$A$58&lt;&gt;0,'[2]p4'!$A$58,"")</f>
        <v>Calculo Diferencial e Integral II - T 01</v>
      </c>
      <c r="B14" s="419"/>
      <c r="C14" s="419"/>
      <c r="D14" s="419"/>
      <c r="E14" s="419"/>
      <c r="F14" s="484">
        <f>IF('[2]p4'!$F$58&lt;&gt;0,'[2]p4'!$F$58,"")</f>
        <v>60</v>
      </c>
      <c r="G14" s="484"/>
      <c r="H14" s="484">
        <f>IF('[2]p4'!$E$58&lt;&gt;0,'[2]p4'!$E$58,"")</f>
        <v>4</v>
      </c>
      <c r="I14" s="484"/>
      <c r="J14" s="484">
        <f>IF('[2]p4'!$I$58&lt;&gt;0,'[2]p4'!$I$58,"")</f>
        <v>12</v>
      </c>
      <c r="K14" s="484"/>
      <c r="L14" s="24"/>
      <c r="M14" s="484">
        <f>IF('[2]p4'!$K$58&lt;&gt;0,'[2]p4'!$K$58,"")</f>
        <v>1</v>
      </c>
      <c r="N14" s="484"/>
      <c r="O14" s="24"/>
      <c r="P14" s="24">
        <f>IF('[2]p4'!$L$58&lt;&gt;0,'[2]p4'!$L$58,"")</f>
        <v>4</v>
      </c>
      <c r="Q14" s="42"/>
      <c r="R14" s="484">
        <f>IF('[2]p4'!$J$58&lt;&gt;0,'[2]p4'!$J$58,"")</f>
        <v>7</v>
      </c>
      <c r="S14" s="484"/>
    </row>
    <row r="15" spans="1:19" s="2" customFormat="1" ht="13.5" customHeight="1">
      <c r="A15" s="419" t="str">
        <f>IF('[2]p4'!$A$59&lt;&gt;0,'[2]p4'!$A$59,"")</f>
        <v>Calculo Diferencial e Integral II - T05</v>
      </c>
      <c r="B15" s="419"/>
      <c r="C15" s="419"/>
      <c r="D15" s="419"/>
      <c r="E15" s="419"/>
      <c r="F15" s="484">
        <f>IF('[2]p4'!$F$59&lt;&gt;0,'[2]p4'!$F$59,"")</f>
        <v>60</v>
      </c>
      <c r="G15" s="484"/>
      <c r="H15" s="484">
        <f>IF('[2]p4'!$E$59&lt;&gt;0,'[2]p4'!$E$59,"")</f>
        <v>4</v>
      </c>
      <c r="I15" s="484"/>
      <c r="J15" s="484">
        <f>IF('[2]p4'!$I$59&lt;&gt;0,'[2]p4'!$I$59,"")</f>
        <v>8</v>
      </c>
      <c r="K15" s="484"/>
      <c r="L15" s="24"/>
      <c r="M15" s="484">
        <f>IF('[2]p4'!$K$59&lt;&gt;0,'[2]p4'!$K$59,"")</f>
        <v>1</v>
      </c>
      <c r="N15" s="484"/>
      <c r="O15" s="24"/>
      <c r="P15" s="24">
        <f>IF('[2]p4'!$L$59&lt;&gt;0,'[2]p4'!$L$59,"")</f>
        <v>2</v>
      </c>
      <c r="Q15" s="42"/>
      <c r="R15" s="484">
        <f>IF('[2]p4'!$J$59&lt;&gt;0,'[2]p4'!$J$59,"")</f>
        <v>5</v>
      </c>
      <c r="S15" s="484"/>
    </row>
    <row r="16" spans="1:19" s="2" customFormat="1" ht="13.5" customHeight="1">
      <c r="A16" s="479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</row>
    <row r="17" spans="1:19" s="34" customFormat="1" ht="11.25">
      <c r="A17" s="386" t="str">
        <f>T('[2]p5'!$C$13:$G$13)</f>
        <v>Antônio José da Silva</v>
      </c>
      <c r="B17" s="387"/>
      <c r="C17" s="387"/>
      <c r="D17" s="387"/>
      <c r="E17" s="481"/>
      <c r="F17" s="482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</row>
    <row r="18" spans="1:19" s="2" customFormat="1" ht="13.5" customHeight="1">
      <c r="A18" s="419" t="str">
        <f>IF('[2]p5'!$A$57&lt;&gt;0,'[2]p5'!$A$57,"")</f>
        <v>Pesquisa Operacional</v>
      </c>
      <c r="B18" s="419"/>
      <c r="C18" s="419"/>
      <c r="D18" s="419"/>
      <c r="E18" s="419"/>
      <c r="F18" s="484">
        <f>IF('[2]p5'!$F$57&lt;&gt;0,'[2]p5'!$F$57,"")</f>
        <v>60</v>
      </c>
      <c r="G18" s="484"/>
      <c r="H18" s="484">
        <f>IF('[2]p5'!$E$57&lt;&gt;0,'[2]p5'!$E$57,"")</f>
        <v>4</v>
      </c>
      <c r="I18" s="484"/>
      <c r="J18" s="484">
        <f>IF('[2]p5'!$I$57&lt;&gt;0,'[2]p5'!$I$57,"")</f>
        <v>15</v>
      </c>
      <c r="K18" s="484"/>
      <c r="L18" s="24"/>
      <c r="M18" s="484">
        <f>IF('[2]p5'!$K$57&lt;&gt;0,'[2]p5'!$K$57,"")</f>
        <v>11</v>
      </c>
      <c r="N18" s="484"/>
      <c r="O18" s="24"/>
      <c r="P18" s="24">
        <f>IF('[2]p5'!$L$57&lt;&gt;0,'[2]p5'!$L$57,"")</f>
      </c>
      <c r="Q18" s="42"/>
      <c r="R18" s="484">
        <f>IF('[2]p5'!$J$57&lt;&gt;0,'[2]p5'!$J$57,"")</f>
        <v>4</v>
      </c>
      <c r="S18" s="484"/>
    </row>
    <row r="19" spans="1:19" s="2" customFormat="1" ht="13.5" customHeight="1">
      <c r="A19" s="419" t="str">
        <f>IF('[2]p5'!$A$58&lt;&gt;0,'[2]p5'!$A$58,"")</f>
        <v>Tópicos Especiais de Estatística</v>
      </c>
      <c r="B19" s="419"/>
      <c r="C19" s="419"/>
      <c r="D19" s="419"/>
      <c r="E19" s="419"/>
      <c r="F19" s="484">
        <f>IF('[2]p5'!$F$58&lt;&gt;0,'[2]p5'!$F$58,"")</f>
        <v>60</v>
      </c>
      <c r="G19" s="484"/>
      <c r="H19" s="484">
        <f>IF('[2]p5'!$E$58&lt;&gt;0,'[2]p5'!$E$58,"")</f>
        <v>4</v>
      </c>
      <c r="I19" s="484"/>
      <c r="J19" s="484">
        <f>IF('[2]p5'!$I$58&lt;&gt;0,'[2]p5'!$I$58,"")</f>
        <v>9</v>
      </c>
      <c r="K19" s="484"/>
      <c r="L19" s="24"/>
      <c r="M19" s="484">
        <f>IF('[2]p5'!$K$58&lt;&gt;0,'[2]p5'!$K$58,"")</f>
        <v>4</v>
      </c>
      <c r="N19" s="484"/>
      <c r="O19" s="24"/>
      <c r="P19" s="24">
        <f>IF('[2]p5'!$L$58&lt;&gt;0,'[2]p5'!$L$58,"")</f>
      </c>
      <c r="Q19" s="42"/>
      <c r="R19" s="484">
        <f>IF('[2]p5'!$J$58&lt;&gt;0,'[2]p5'!$J$58,"")</f>
        <v>5</v>
      </c>
      <c r="S19" s="484"/>
    </row>
    <row r="20" spans="1:19" s="2" customFormat="1" ht="13.5" customHeight="1">
      <c r="A20" s="419" t="str">
        <f>IF('[2]p5'!$A$59&lt;&gt;0,'[2]p5'!$A$59,"")</f>
        <v>Estatística Econômica e Introdução à Econometria</v>
      </c>
      <c r="B20" s="419"/>
      <c r="C20" s="419"/>
      <c r="D20" s="419"/>
      <c r="E20" s="419"/>
      <c r="F20" s="484">
        <f>IF('[2]p5'!$F$59&lt;&gt;0,'[2]p5'!$F$59,"")</f>
        <v>40</v>
      </c>
      <c r="G20" s="484"/>
      <c r="H20" s="484">
        <f>IF('[2]p5'!$E$59&lt;&gt;0,'[2]p5'!$E$59,"")</f>
        <v>2.67</v>
      </c>
      <c r="I20" s="484"/>
      <c r="J20" s="484">
        <f>IF('[2]p5'!$I$59&lt;&gt;0,'[2]p5'!$I$59,"")</f>
        <v>28</v>
      </c>
      <c r="K20" s="484"/>
      <c r="L20" s="24"/>
      <c r="M20" s="484">
        <f>IF('[2]p5'!$K$59&lt;&gt;0,'[2]p5'!$K$59,"")</f>
        <v>14</v>
      </c>
      <c r="N20" s="484"/>
      <c r="O20" s="24"/>
      <c r="P20" s="24">
        <f>IF('[2]p5'!$L$59&lt;&gt;0,'[2]p5'!$L$59,"")</f>
        <v>3</v>
      </c>
      <c r="Q20" s="42"/>
      <c r="R20" s="484">
        <f>IF('[2]p5'!$J$59&lt;&gt;0,'[2]p5'!$J$59,"")</f>
        <v>11</v>
      </c>
      <c r="S20" s="484"/>
    </row>
    <row r="21" spans="1:19" s="2" customFormat="1" ht="13.5" customHeight="1">
      <c r="A21" s="479"/>
      <c r="B21" s="480"/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</row>
    <row r="22" spans="1:19" s="34" customFormat="1" ht="11.25">
      <c r="A22" s="386" t="str">
        <f>T('[2]p6'!$C$13:$G$13)</f>
        <v>Antônio Pereira Brandão Júnior</v>
      </c>
      <c r="B22" s="387"/>
      <c r="C22" s="387"/>
      <c r="D22" s="387"/>
      <c r="E22" s="481"/>
      <c r="F22" s="482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</row>
    <row r="23" spans="1:19" s="2" customFormat="1" ht="13.5" customHeight="1">
      <c r="A23" s="419" t="str">
        <f>IF('[2]p6'!$A$57&lt;&gt;0,'[2]p6'!$A$57,"")</f>
        <v>Fundamentos de Matematica Elementar I - T 01</v>
      </c>
      <c r="B23" s="419"/>
      <c r="C23" s="419"/>
      <c r="D23" s="419"/>
      <c r="E23" s="419"/>
      <c r="F23" s="484">
        <f>IF('[2]p6'!$F$57&lt;&gt;0,'[2]p6'!$F$57,"")</f>
        <v>60</v>
      </c>
      <c r="G23" s="484"/>
      <c r="H23" s="484">
        <f>IF('[2]p6'!$E$57&lt;&gt;0,'[2]p6'!$E$57,"")</f>
        <v>4</v>
      </c>
      <c r="I23" s="484"/>
      <c r="J23" s="484">
        <f>IF('[2]p6'!$I$57&lt;&gt;0,'[2]p6'!$I$57,"")</f>
        <v>29</v>
      </c>
      <c r="K23" s="484"/>
      <c r="L23" s="24"/>
      <c r="M23" s="484">
        <f>IF('[2]p6'!$K$57&lt;&gt;0,'[2]p6'!$K$57,"")</f>
        <v>11</v>
      </c>
      <c r="N23" s="484"/>
      <c r="O23" s="24"/>
      <c r="P23" s="24">
        <f>IF('[2]p6'!$L$57&lt;&gt;0,'[2]p6'!$L$57,"")</f>
        <v>6</v>
      </c>
      <c r="Q23" s="42"/>
      <c r="R23" s="484">
        <f>IF('[2]p6'!$J$57&lt;&gt;0,'[2]p6'!$J$57,"")</f>
        <v>12</v>
      </c>
      <c r="S23" s="484"/>
    </row>
    <row r="24" spans="1:19" s="2" customFormat="1" ht="13.5" customHeight="1">
      <c r="A24" s="419" t="str">
        <f>IF('[2]p6'!$A$58&lt;&gt;0,'[2]p6'!$A$58,"")</f>
        <v>Álgebra I - T 01</v>
      </c>
      <c r="B24" s="419"/>
      <c r="C24" s="419"/>
      <c r="D24" s="419"/>
      <c r="E24" s="419"/>
      <c r="F24" s="484">
        <f>IF('[2]p6'!$F$58&lt;&gt;0,'[2]p6'!$F$58,"")</f>
        <v>60</v>
      </c>
      <c r="G24" s="484"/>
      <c r="H24" s="484">
        <f>IF('[2]p6'!$E$58&lt;&gt;0,'[2]p6'!$E$58,"")</f>
        <v>4</v>
      </c>
      <c r="I24" s="484"/>
      <c r="J24" s="484">
        <f>IF('[2]p6'!$I$58&lt;&gt;0,'[2]p6'!$I$58,"")</f>
        <v>12</v>
      </c>
      <c r="K24" s="484"/>
      <c r="L24" s="24"/>
      <c r="M24" s="484">
        <f>IF('[2]p6'!$K$58&lt;&gt;0,'[2]p6'!$K$58,"")</f>
        <v>4</v>
      </c>
      <c r="N24" s="484"/>
      <c r="O24" s="24"/>
      <c r="P24" s="24">
        <f>IF('[2]p6'!$L$58&lt;&gt;0,'[2]p6'!$L$58,"")</f>
        <v>2</v>
      </c>
      <c r="Q24" s="42"/>
      <c r="R24" s="484">
        <f>IF('[2]p6'!$J$58&lt;&gt;0,'[2]p6'!$J$58,"")</f>
        <v>6</v>
      </c>
      <c r="S24" s="484"/>
    </row>
    <row r="25" spans="1:19" s="2" customFormat="1" ht="13.5" customHeight="1">
      <c r="A25" s="419" t="str">
        <f>IF('[2]p6'!$A$59&lt;&gt;0,'[2]p6'!$A$59,"")</f>
        <v>Cálculo Diferencial e Integral III (novo) - T 01</v>
      </c>
      <c r="B25" s="419"/>
      <c r="C25" s="419"/>
      <c r="D25" s="419"/>
      <c r="E25" s="419"/>
      <c r="F25" s="484">
        <f>IF('[2]p6'!$F$59&lt;&gt;0,'[2]p6'!$F$59,"")</f>
        <v>38</v>
      </c>
      <c r="G25" s="484"/>
      <c r="H25" s="484">
        <f>IF('[2]p6'!$E$59&lt;&gt;0,'[2]p6'!$E$59,"")</f>
        <v>2.5</v>
      </c>
      <c r="I25" s="484"/>
      <c r="J25" s="484">
        <f>IF('[2]p6'!$I$59&lt;&gt;0,'[2]p6'!$I$59,"")</f>
        <v>11</v>
      </c>
      <c r="K25" s="484"/>
      <c r="L25" s="24"/>
      <c r="M25" s="484">
        <f>IF('[2]p6'!$K$59&lt;&gt;0,'[2]p6'!$K$59,"")</f>
        <v>1</v>
      </c>
      <c r="N25" s="484"/>
      <c r="O25" s="24"/>
      <c r="P25" s="24">
        <f>IF('[2]p6'!$L$59&lt;&gt;0,'[2]p6'!$L$59,"")</f>
      </c>
      <c r="Q25" s="42"/>
      <c r="R25" s="484">
        <f>IF('[2]p6'!$J$59&lt;&gt;0,'[2]p6'!$J$59,"")</f>
        <v>10</v>
      </c>
      <c r="S25" s="484"/>
    </row>
    <row r="26" spans="1:19" s="2" customFormat="1" ht="13.5" customHeight="1">
      <c r="A26" s="479"/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</row>
    <row r="27" spans="1:19" s="34" customFormat="1" ht="11.25">
      <c r="A27" s="386" t="str">
        <f>T('[2]p7'!$C$13:$G$13)</f>
        <v>Aparecido Jesuino de Souza</v>
      </c>
      <c r="B27" s="387"/>
      <c r="C27" s="387"/>
      <c r="D27" s="387"/>
      <c r="E27" s="481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</row>
    <row r="28" spans="1:19" s="2" customFormat="1" ht="13.5" customHeight="1">
      <c r="A28" s="419" t="str">
        <f>IF('[2]p7'!$A$57&lt;&gt;0,'[2]p7'!$A$57,"")</f>
        <v>Equações Diferenciais (Elétrica) - T 01</v>
      </c>
      <c r="B28" s="419"/>
      <c r="C28" s="419"/>
      <c r="D28" s="419"/>
      <c r="E28" s="419"/>
      <c r="F28" s="484">
        <f>IF('[2]p7'!$F$57&lt;&gt;0,'[2]p7'!$F$57,"")</f>
        <v>60</v>
      </c>
      <c r="G28" s="484"/>
      <c r="H28" s="484">
        <f>IF('[2]p7'!$E$57&lt;&gt;0,'[2]p7'!$E$57,"")</f>
        <v>4</v>
      </c>
      <c r="I28" s="484"/>
      <c r="J28" s="484">
        <f>IF('[2]p7'!$I$57&lt;&gt;0,'[2]p7'!$I$57,"")</f>
        <v>50</v>
      </c>
      <c r="K28" s="484"/>
      <c r="L28" s="24"/>
      <c r="M28" s="484">
        <f>IF('[2]p7'!$K$57&lt;&gt;0,'[2]p7'!$K$57,"")</f>
        <v>7</v>
      </c>
      <c r="N28" s="484"/>
      <c r="O28" s="24"/>
      <c r="P28" s="24">
        <f>IF('[2]p7'!$L$57&lt;&gt;0,'[2]p7'!$L$57,"")</f>
        <v>13</v>
      </c>
      <c r="Q28" s="42"/>
      <c r="R28" s="484">
        <f>IF('[2]p7'!$J$57&lt;&gt;0,'[2]p7'!$J$57,"")</f>
        <v>30</v>
      </c>
      <c r="S28" s="484"/>
    </row>
    <row r="29" spans="1:19" s="2" customFormat="1" ht="13.5" customHeight="1">
      <c r="A29" s="419" t="str">
        <f>IF('[2]p7'!$A$58&lt;&gt;0,'[2]p7'!$A$58,"")</f>
        <v>Equações Diferenciais Ordinárias - T 01</v>
      </c>
      <c r="B29" s="419"/>
      <c r="C29" s="419"/>
      <c r="D29" s="419"/>
      <c r="E29" s="419"/>
      <c r="F29" s="484">
        <f>IF('[2]p7'!$F$58&lt;&gt;0,'[2]p7'!$F$58,"")</f>
        <v>60</v>
      </c>
      <c r="G29" s="484"/>
      <c r="H29" s="484">
        <f>IF('[2]p7'!$E$58&lt;&gt;0,'[2]p7'!$E$58,"")</f>
        <v>4</v>
      </c>
      <c r="I29" s="484"/>
      <c r="J29" s="484">
        <f>IF('[2]p7'!$I$58&lt;&gt;0,'[2]p7'!$I$58,"")</f>
        <v>6</v>
      </c>
      <c r="K29" s="484"/>
      <c r="L29" s="24"/>
      <c r="M29" s="484">
        <f>IF('[2]p7'!$K$58&lt;&gt;0,'[2]p7'!$K$58,"")</f>
        <v>3</v>
      </c>
      <c r="N29" s="484"/>
      <c r="O29" s="24"/>
      <c r="P29" s="24">
        <f>IF('[2]p7'!$L$58&lt;&gt;0,'[2]p7'!$L$58,"")</f>
        <v>1</v>
      </c>
      <c r="Q29" s="42"/>
      <c r="R29" s="484">
        <f>IF('[2]p7'!$J$58&lt;&gt;0,'[2]p7'!$J$58,"")</f>
        <v>2</v>
      </c>
      <c r="S29" s="484"/>
    </row>
    <row r="30" spans="1:19" s="2" customFormat="1" ht="13.5" customHeight="1">
      <c r="A30" s="479"/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</row>
    <row r="31" spans="1:19" s="34" customFormat="1" ht="11.25">
      <c r="A31" s="386" t="str">
        <f>T('[2]p8'!$C$13:$G$13)</f>
        <v>Bianca Morelli Casalvara Caretta</v>
      </c>
      <c r="B31" s="387"/>
      <c r="C31" s="387"/>
      <c r="D31" s="387"/>
      <c r="E31" s="481"/>
      <c r="F31" s="482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</row>
    <row r="32" spans="1:19" s="2" customFormat="1" ht="13.5" customHeight="1">
      <c r="A32" s="419" t="str">
        <f>IF('[2]p8'!$A$57&lt;&gt;0,'[2]p8'!$A$57,"")</f>
        <v>Cálculo Diferencial e Integral II - T 01</v>
      </c>
      <c r="B32" s="419"/>
      <c r="C32" s="419"/>
      <c r="D32" s="419"/>
      <c r="E32" s="419"/>
      <c r="F32" s="484">
        <f>IF('[2]p8'!$F$57&lt;&gt;0,'[2]p8'!$F$57,"")</f>
        <v>60</v>
      </c>
      <c r="G32" s="484"/>
      <c r="H32" s="484">
        <f>IF('[2]p8'!$E$57&lt;&gt;0,'[2]p8'!$E$57,"")</f>
        <v>4</v>
      </c>
      <c r="I32" s="484"/>
      <c r="J32" s="484">
        <f>IF('[2]p8'!$I$57&lt;&gt;0,'[2]p8'!$I$57,"")</f>
        <v>46</v>
      </c>
      <c r="K32" s="484"/>
      <c r="L32" s="24"/>
      <c r="M32" s="484">
        <f>IF('[2]p8'!$K$57&lt;&gt;0,'[2]p8'!$K$57,"")</f>
        <v>22</v>
      </c>
      <c r="N32" s="484"/>
      <c r="O32" s="24"/>
      <c r="P32" s="24">
        <f>IF('[2]p8'!$L$57&lt;&gt;0,'[2]p8'!$L$57,"")</f>
        <v>13</v>
      </c>
      <c r="Q32" s="42"/>
      <c r="R32" s="484">
        <f>IF('[2]p8'!$J$57&lt;&gt;0,'[2]p8'!$J$57,"")</f>
        <v>11</v>
      </c>
      <c r="S32" s="484"/>
    </row>
    <row r="33" spans="1:19" s="2" customFormat="1" ht="13.5" customHeight="1">
      <c r="A33" s="479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</row>
    <row r="34" spans="1:19" s="34" customFormat="1" ht="11.25">
      <c r="A34" s="386" t="str">
        <f>T('[2]p9'!$C$13:$G$13)</f>
        <v>Bráulio Maia Junior</v>
      </c>
      <c r="B34" s="387"/>
      <c r="C34" s="387"/>
      <c r="D34" s="387"/>
      <c r="E34" s="481"/>
      <c r="F34" s="482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</row>
    <row r="35" spans="1:19" s="2" customFormat="1" ht="13.5" customHeight="1">
      <c r="A35" s="419" t="str">
        <f>IF('[2]p9'!$A$57&lt;&gt;0,'[2]p9'!$A$57,"")</f>
        <v>Tópicos de Matemática Elementar</v>
      </c>
      <c r="B35" s="419"/>
      <c r="C35" s="419"/>
      <c r="D35" s="419"/>
      <c r="E35" s="419"/>
      <c r="F35" s="484">
        <f>IF('[2]p9'!$F$57&lt;&gt;0,'[2]p9'!$F$57,"")</f>
        <v>90</v>
      </c>
      <c r="G35" s="484"/>
      <c r="H35" s="484">
        <f>IF('[2]p9'!$E$57&lt;&gt;0,'[2]p9'!$E$57,"")</f>
        <v>6</v>
      </c>
      <c r="I35" s="484"/>
      <c r="J35" s="484">
        <f>IF('[2]p9'!$I$57&lt;&gt;0,'[2]p9'!$I$57,"")</f>
        <v>19</v>
      </c>
      <c r="K35" s="484"/>
      <c r="L35" s="24"/>
      <c r="M35" s="484">
        <f>IF('[2]p9'!$K$57&lt;&gt;0,'[2]p9'!$K$57,"")</f>
        <v>2</v>
      </c>
      <c r="N35" s="484"/>
      <c r="O35" s="24"/>
      <c r="P35" s="24">
        <f>IF('[2]p9'!$L$57&lt;&gt;0,'[2]p9'!$L$57,"")</f>
        <v>3</v>
      </c>
      <c r="Q35" s="42"/>
      <c r="R35" s="484">
        <f>IF('[2]p9'!$J$57&lt;&gt;0,'[2]p9'!$J$57,"")</f>
        <v>14</v>
      </c>
      <c r="S35" s="484"/>
    </row>
    <row r="36" spans="1:19" s="34" customFormat="1" ht="11.25">
      <c r="A36" s="386" t="str">
        <f>T('[2]p10'!$C$13:$G$13)</f>
        <v>Claudianor Oliveira Alves</v>
      </c>
      <c r="B36" s="387"/>
      <c r="C36" s="387"/>
      <c r="D36" s="387"/>
      <c r="E36" s="481"/>
      <c r="F36" s="482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</row>
    <row r="37" spans="1:19" s="2" customFormat="1" ht="13.5" customHeight="1">
      <c r="A37" s="419" t="str">
        <f>IF('[2]p10'!$A$57&lt;&gt;0,'[2]p10'!$A$57,"")</f>
        <v>Análise I - T01</v>
      </c>
      <c r="B37" s="419"/>
      <c r="C37" s="419"/>
      <c r="D37" s="419"/>
      <c r="E37" s="419"/>
      <c r="F37" s="484">
        <f>IF('[2]p10'!$F$57&lt;&gt;0,'[2]p10'!$F$57,"")</f>
        <v>60</v>
      </c>
      <c r="G37" s="484"/>
      <c r="H37" s="484">
        <f>IF('[2]p10'!$E$57&lt;&gt;0,'[2]p10'!$E$57,"")</f>
        <v>4</v>
      </c>
      <c r="I37" s="484"/>
      <c r="J37" s="484">
        <f>IF('[2]p10'!$I$57&lt;&gt;0,'[2]p10'!$I$57,"")</f>
        <v>19</v>
      </c>
      <c r="K37" s="484"/>
      <c r="L37" s="24"/>
      <c r="M37" s="484">
        <f>IF('[2]p10'!$K$57&lt;&gt;0,'[2]p10'!$K$57,"")</f>
        <v>9</v>
      </c>
      <c r="N37" s="484"/>
      <c r="O37" s="24"/>
      <c r="P37" s="24">
        <f>IF('[2]p10'!$L$57&lt;&gt;0,'[2]p10'!$L$57,"")</f>
        <v>8</v>
      </c>
      <c r="Q37" s="42"/>
      <c r="R37" s="484">
        <f>IF('[2]p10'!$J$57&lt;&gt;0,'[2]p10'!$J$57,"")</f>
        <v>2</v>
      </c>
      <c r="S37" s="484"/>
    </row>
    <row r="38" spans="1:19" s="2" customFormat="1" ht="13.5" customHeight="1">
      <c r="A38" s="479"/>
      <c r="B38" s="480"/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</row>
    <row r="39" spans="1:19" s="34" customFormat="1" ht="11.25">
      <c r="A39" s="386" t="str">
        <f>T('[2]p12'!$C$13:$G$13)</f>
        <v>Florence Ayres Campello de Oliveira</v>
      </c>
      <c r="B39" s="387"/>
      <c r="C39" s="387"/>
      <c r="D39" s="387"/>
      <c r="E39" s="481"/>
      <c r="F39" s="482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</row>
    <row r="40" spans="1:19" s="2" customFormat="1" ht="13.5" customHeight="1">
      <c r="A40" s="419" t="str">
        <f>IF('[2]p12'!$A$57&lt;&gt;0,'[2]p12'!$A$57,"")</f>
        <v>Cálculo Diferencial e Integral I - T 02</v>
      </c>
      <c r="B40" s="419"/>
      <c r="C40" s="419"/>
      <c r="D40" s="419"/>
      <c r="E40" s="419"/>
      <c r="F40" s="484">
        <f>IF('[2]p12'!$F$57&lt;&gt;0,'[2]p12'!$F$57,"")</f>
        <v>90</v>
      </c>
      <c r="G40" s="484"/>
      <c r="H40" s="484">
        <f>IF('[2]p12'!$E$57&lt;&gt;0,'[2]p12'!$E$57,"")</f>
        <v>6</v>
      </c>
      <c r="I40" s="484"/>
      <c r="J40" s="484">
        <f>IF('[2]p12'!$I$57&lt;&gt;0,'[2]p12'!$I$57,"")</f>
        <v>57</v>
      </c>
      <c r="K40" s="484"/>
      <c r="L40" s="24"/>
      <c r="M40" s="484">
        <f>IF('[2]p12'!$K$57&lt;&gt;0,'[2]p12'!$K$57,"")</f>
        <v>23</v>
      </c>
      <c r="N40" s="484"/>
      <c r="O40" s="24"/>
      <c r="P40" s="24">
        <f>IF('[2]p12'!$L$57&lt;&gt;0,'[2]p12'!$L$57,"")</f>
        <v>26</v>
      </c>
      <c r="Q40" s="42"/>
      <c r="R40" s="484">
        <f>IF('[2]p12'!$J$57&lt;&gt;0,'[2]p12'!$J$57,"")</f>
        <v>8</v>
      </c>
      <c r="S40" s="484"/>
    </row>
    <row r="41" spans="1:19" s="2" customFormat="1" ht="13.5" customHeight="1">
      <c r="A41" s="419" t="str">
        <f>IF('[2]p12'!$A$58&lt;&gt;0,'[2]p12'!$A$58,"")</f>
        <v>Fundamentos da Geometria Euclidiana - T 01</v>
      </c>
      <c r="B41" s="419"/>
      <c r="C41" s="419"/>
      <c r="D41" s="419"/>
      <c r="E41" s="419"/>
      <c r="F41" s="484">
        <f>IF('[2]p12'!$F$58&lt;&gt;0,'[2]p12'!$F$58,"")</f>
        <v>90</v>
      </c>
      <c r="G41" s="484"/>
      <c r="H41" s="484">
        <f>IF('[2]p12'!$E$58&lt;&gt;0,'[2]p12'!$E$58,"")</f>
        <v>5</v>
      </c>
      <c r="I41" s="484"/>
      <c r="J41" s="484">
        <f>IF('[2]p12'!$I$58&lt;&gt;0,'[2]p12'!$I$58,"")</f>
        <v>21</v>
      </c>
      <c r="K41" s="484"/>
      <c r="L41" s="24"/>
      <c r="M41" s="484">
        <f>IF('[2]p12'!$K$58&lt;&gt;0,'[2]p12'!$K$58,"")</f>
        <v>7</v>
      </c>
      <c r="N41" s="484"/>
      <c r="O41" s="24"/>
      <c r="P41" s="24">
        <f>IF('[2]p12'!$L$58&lt;&gt;0,'[2]p12'!$L$58,"")</f>
        <v>5</v>
      </c>
      <c r="Q41" s="42"/>
      <c r="R41" s="484">
        <f>IF('[2]p12'!$J$58&lt;&gt;0,'[2]p12'!$J$58,"")</f>
        <v>9</v>
      </c>
      <c r="S41" s="484"/>
    </row>
    <row r="42" spans="1:19" s="2" customFormat="1" ht="13.5" customHeight="1">
      <c r="A42" s="479"/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</row>
    <row r="43" spans="1:19" s="34" customFormat="1" ht="11.25">
      <c r="A43" s="386" t="str">
        <f>T('[2]p13'!$C$13:$G$13)</f>
        <v>Francisco Antônio Morais de Souza</v>
      </c>
      <c r="B43" s="387"/>
      <c r="C43" s="387"/>
      <c r="D43" s="387"/>
      <c r="E43" s="481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</row>
    <row r="44" spans="1:19" s="2" customFormat="1" ht="13.5" customHeight="1">
      <c r="A44" s="419" t="str">
        <f>IF('[2]p13'!$A$57&lt;&gt;0,'[2]p13'!$A$57,"")</f>
        <v>Probabilidade e Estatística - T03</v>
      </c>
      <c r="B44" s="419"/>
      <c r="C44" s="419"/>
      <c r="D44" s="419"/>
      <c r="E44" s="419"/>
      <c r="F44" s="484">
        <f>IF('[2]p13'!$F$57&lt;&gt;0,'[2]p13'!$F$57,"")</f>
        <v>90</v>
      </c>
      <c r="G44" s="484"/>
      <c r="H44" s="484">
        <f>IF('[2]p13'!$E$57&lt;&gt;0,'[2]p13'!$E$57,"")</f>
        <v>6</v>
      </c>
      <c r="I44" s="484"/>
      <c r="J44" s="484">
        <f>IF('[2]p13'!$I$57&lt;&gt;0,'[2]p13'!$I$57,"")</f>
        <v>5</v>
      </c>
      <c r="K44" s="484"/>
      <c r="L44" s="24"/>
      <c r="M44" s="484">
        <f>IF('[2]p13'!$K$57&lt;&gt;0,'[2]p13'!$K$57,"")</f>
      </c>
      <c r="N44" s="484"/>
      <c r="O44" s="24"/>
      <c r="P44" s="24">
        <f>IF('[2]p13'!$L$57&lt;&gt;0,'[2]p13'!$L$57,"")</f>
      </c>
      <c r="Q44" s="42"/>
      <c r="R44" s="484">
        <f>IF('[2]p13'!$J$57&lt;&gt;0,'[2]p13'!$J$57,"")</f>
        <v>5</v>
      </c>
      <c r="S44" s="484"/>
    </row>
    <row r="45" spans="1:19" s="2" customFormat="1" ht="13.5" customHeight="1">
      <c r="A45" s="419" t="str">
        <f>IF('[2]p13'!$A$58&lt;&gt;0,'[2]p13'!$A$58,"")</f>
        <v>Introdução à Probabilidade - T 01</v>
      </c>
      <c r="B45" s="419"/>
      <c r="C45" s="419"/>
      <c r="D45" s="419"/>
      <c r="E45" s="419"/>
      <c r="F45" s="484">
        <f>IF('[2]p13'!$F$58&lt;&gt;0,'[2]p13'!$F$58,"")</f>
        <v>60</v>
      </c>
      <c r="G45" s="484"/>
      <c r="H45" s="484">
        <f>IF('[2]p13'!$E$58&lt;&gt;0,'[2]p13'!$E$58,"")</f>
        <v>4</v>
      </c>
      <c r="I45" s="484"/>
      <c r="J45" s="484">
        <f>IF('[2]p13'!$I$58&lt;&gt;0,'[2]p13'!$I$58,"")</f>
        <v>16</v>
      </c>
      <c r="K45" s="484"/>
      <c r="L45" s="24"/>
      <c r="M45" s="484">
        <f>IF('[2]p13'!$K$58&lt;&gt;0,'[2]p13'!$K$58,"")</f>
        <v>2</v>
      </c>
      <c r="N45" s="484"/>
      <c r="O45" s="24"/>
      <c r="P45" s="24">
        <f>IF('[2]p13'!$L$58&lt;&gt;0,'[2]p13'!$L$58,"")</f>
        <v>7</v>
      </c>
      <c r="Q45" s="42"/>
      <c r="R45" s="484">
        <f>IF('[2]p13'!$J$58&lt;&gt;0,'[2]p13'!$J$58,"")</f>
        <v>7</v>
      </c>
      <c r="S45" s="484"/>
    </row>
    <row r="46" spans="1:19" s="2" customFormat="1" ht="13.5" customHeight="1">
      <c r="A46" s="479"/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</row>
    <row r="47" spans="1:19" s="34" customFormat="1" ht="11.25">
      <c r="A47" s="386" t="str">
        <f>T('[2]p16'!$C$13:$G$13)</f>
        <v>Izabel Maria Barbosa de Albuquerque</v>
      </c>
      <c r="B47" s="387"/>
      <c r="C47" s="387"/>
      <c r="D47" s="387"/>
      <c r="E47" s="481"/>
      <c r="F47" s="482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</row>
    <row r="48" spans="1:19" s="2" customFormat="1" ht="13.5" customHeight="1">
      <c r="A48" s="419" t="str">
        <f>IF('[2]p16'!$A$57&lt;&gt;0,'[2]p16'!$A$57,"")</f>
        <v>Tópicos de História da Matemática </v>
      </c>
      <c r="B48" s="419"/>
      <c r="C48" s="419"/>
      <c r="D48" s="419"/>
      <c r="E48" s="419"/>
      <c r="F48" s="484">
        <f>IF('[2]p16'!$F$57&lt;&gt;0,'[2]p16'!$F$57,"")</f>
        <v>60</v>
      </c>
      <c r="G48" s="484"/>
      <c r="H48" s="484">
        <f>IF('[2]p16'!$E$57&lt;&gt;0,'[2]p16'!$E$57,"")</f>
        <v>4</v>
      </c>
      <c r="I48" s="484"/>
      <c r="J48" s="484">
        <f>IF('[2]p16'!$I$57&lt;&gt;0,'[2]p16'!$I$57,"")</f>
        <v>9</v>
      </c>
      <c r="K48" s="484"/>
      <c r="L48" s="24"/>
      <c r="M48" s="484">
        <f>IF('[2]p16'!$K$57&lt;&gt;0,'[2]p16'!$K$57,"")</f>
        <v>3</v>
      </c>
      <c r="N48" s="484"/>
      <c r="O48" s="24"/>
      <c r="P48" s="24">
        <f>IF('[2]p16'!$L$57&lt;&gt;0,'[2]p16'!$L$57,"")</f>
        <v>1</v>
      </c>
      <c r="Q48" s="42"/>
      <c r="R48" s="484">
        <f>IF('[2]p16'!$J$57&lt;&gt;0,'[2]p16'!$J$57,"")</f>
        <v>5</v>
      </c>
      <c r="S48" s="484"/>
    </row>
    <row r="49" spans="1:19" s="2" customFormat="1" ht="13.5" customHeight="1">
      <c r="A49" s="419" t="str">
        <f>IF('[2]p16'!$A$58&lt;&gt;0,'[2]p16'!$A$58,"")</f>
        <v>Prática para o Ensino de Matemática II</v>
      </c>
      <c r="B49" s="419"/>
      <c r="C49" s="419"/>
      <c r="D49" s="419"/>
      <c r="E49" s="419"/>
      <c r="F49" s="484">
        <f>IF('[2]p16'!$F$58&lt;&gt;0,'[2]p16'!$F$58,"")</f>
        <v>90</v>
      </c>
      <c r="G49" s="484"/>
      <c r="H49" s="484">
        <f>IF('[2]p16'!$E$58&lt;&gt;0,'[2]p16'!$E$58,"")</f>
        <v>4</v>
      </c>
      <c r="I49" s="484"/>
      <c r="J49" s="484">
        <f>IF('[2]p16'!$I$58&lt;&gt;0,'[2]p16'!$I$58,"")</f>
        <v>19</v>
      </c>
      <c r="K49" s="484"/>
      <c r="L49" s="24"/>
      <c r="M49" s="484">
        <f>IF('[2]p16'!$K$58&lt;&gt;0,'[2]p16'!$K$58,"")</f>
        <v>3</v>
      </c>
      <c r="N49" s="484"/>
      <c r="O49" s="24"/>
      <c r="P49" s="24">
        <f>IF('[2]p16'!$L$58&lt;&gt;0,'[2]p16'!$L$58,"")</f>
      </c>
      <c r="Q49" s="42"/>
      <c r="R49" s="484">
        <f>IF('[2]p16'!$J$58&lt;&gt;0,'[2]p16'!$J$58,"")</f>
        <v>16</v>
      </c>
      <c r="S49" s="484"/>
    </row>
    <row r="50" spans="1:19" s="2" customFormat="1" ht="13.5" customHeight="1">
      <c r="A50" s="479"/>
      <c r="B50" s="480"/>
      <c r="C50" s="480"/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</row>
    <row r="51" spans="1:19" s="34" customFormat="1" ht="11.25">
      <c r="A51" s="386" t="str">
        <f>T('[2]p17'!$C$13:$G$13)</f>
        <v>Jaime Alves Barbosa Sobrinho</v>
      </c>
      <c r="B51" s="387"/>
      <c r="C51" s="387"/>
      <c r="D51" s="387"/>
      <c r="E51" s="481"/>
      <c r="F51" s="482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</row>
    <row r="52" spans="1:19" s="2" customFormat="1" ht="13.5" customHeight="1">
      <c r="A52" s="419" t="str">
        <f>IF('[2]p17'!$A$57&lt;&gt;0,'[2]p17'!$A$57,"")</f>
        <v>Cálculo Diferencial e Integral I - T 06</v>
      </c>
      <c r="B52" s="419"/>
      <c r="C52" s="419"/>
      <c r="D52" s="419"/>
      <c r="E52" s="419"/>
      <c r="F52" s="484">
        <f>IF('[2]p17'!$F$57&lt;&gt;0,'[2]p17'!$F$57,"")</f>
        <v>90</v>
      </c>
      <c r="G52" s="484"/>
      <c r="H52" s="484">
        <f>IF('[2]p17'!$E$57&lt;&gt;0,'[2]p17'!$E$57,"")</f>
        <v>6</v>
      </c>
      <c r="I52" s="484"/>
      <c r="J52" s="484">
        <f>IF('[2]p17'!$I$57&lt;&gt;0,'[2]p17'!$I$57,"")</f>
        <v>61</v>
      </c>
      <c r="K52" s="484"/>
      <c r="L52" s="24"/>
      <c r="M52" s="484">
        <f>IF('[2]p17'!$K$57&lt;&gt;0,'[2]p17'!$K$57,"")</f>
        <v>11</v>
      </c>
      <c r="N52" s="484"/>
      <c r="O52" s="24"/>
      <c r="P52" s="24">
        <f>IF('[2]p17'!$L$57&lt;&gt;0,'[2]p17'!$L$57,"")</f>
        <v>12</v>
      </c>
      <c r="Q52" s="42"/>
      <c r="R52" s="484">
        <f>IF('[2]p17'!$J$57&lt;&gt;0,'[2]p17'!$J$57,"")</f>
        <v>38</v>
      </c>
      <c r="S52" s="484"/>
    </row>
    <row r="53" spans="1:19" s="2" customFormat="1" ht="13.5" customHeight="1">
      <c r="A53" s="479"/>
      <c r="B53" s="480"/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0"/>
    </row>
    <row r="54" spans="1:19" s="34" customFormat="1" ht="11.25">
      <c r="A54" s="386" t="str">
        <f>T('[2]p18'!$C$13:$G$13)</f>
        <v>Jesualdo Gomes das Chagas</v>
      </c>
      <c r="B54" s="387"/>
      <c r="C54" s="387"/>
      <c r="D54" s="387"/>
      <c r="E54" s="481"/>
      <c r="F54" s="482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</row>
    <row r="55" spans="1:19" s="2" customFormat="1" ht="13.5" customHeight="1">
      <c r="A55" s="419" t="str">
        <f>IF('[2]p18'!$A$57&lt;&gt;0,'[2]p18'!$A$57,"")</f>
        <v>Álgebra Vetorial e Geometria Analítica - T01</v>
      </c>
      <c r="B55" s="419"/>
      <c r="C55" s="419"/>
      <c r="D55" s="419"/>
      <c r="E55" s="419"/>
      <c r="F55" s="484">
        <f>IF('[2]p18'!$F$57&lt;&gt;0,'[2]p18'!$F$57,"")</f>
        <v>20</v>
      </c>
      <c r="G55" s="484"/>
      <c r="H55" s="484">
        <f>IF('[2]p18'!$E$57&lt;&gt;0,'[2]p18'!$E$57,"")</f>
        <v>1.3</v>
      </c>
      <c r="I55" s="484"/>
      <c r="J55" s="484">
        <f>IF('[2]p18'!$I$57&lt;&gt;0,'[2]p18'!$I$57,"")</f>
      </c>
      <c r="K55" s="484"/>
      <c r="L55" s="24"/>
      <c r="M55" s="484">
        <f>IF('[2]p18'!$K$57&lt;&gt;0,'[2]p18'!$K$57,"")</f>
      </c>
      <c r="N55" s="484"/>
      <c r="O55" s="24"/>
      <c r="P55" s="24">
        <f>IF('[2]p18'!$L$57&lt;&gt;0,'[2]p18'!$L$57,"")</f>
      </c>
      <c r="Q55" s="42"/>
      <c r="R55" s="484">
        <f>IF('[2]p18'!$J$57&lt;&gt;0,'[2]p18'!$J$57,"")</f>
      </c>
      <c r="S55" s="484"/>
    </row>
    <row r="56" spans="1:19" s="2" customFormat="1" ht="13.5" customHeight="1">
      <c r="A56" s="419" t="str">
        <f>IF('[2]p18'!$A$58&lt;&gt;0,'[2]p18'!$A$58,"")</f>
        <v>Álgebra Vetorial e Geometria Analítica – T09</v>
      </c>
      <c r="B56" s="419"/>
      <c r="C56" s="419"/>
      <c r="D56" s="419"/>
      <c r="E56" s="419"/>
      <c r="F56" s="484">
        <f>IF('[2]p18'!$F$58&lt;&gt;0,'[2]p18'!$F$58,"")</f>
        <v>20</v>
      </c>
      <c r="G56" s="484"/>
      <c r="H56" s="484">
        <f>IF('[2]p18'!$E$58&lt;&gt;0,'[2]p18'!$E$58,"")</f>
        <v>1.3</v>
      </c>
      <c r="I56" s="484"/>
      <c r="J56" s="484">
        <f>IF('[2]p18'!$I$58&lt;&gt;0,'[2]p18'!$I$58,"")</f>
      </c>
      <c r="K56" s="484"/>
      <c r="L56" s="24"/>
      <c r="M56" s="484">
        <f>IF('[2]p18'!$K$58&lt;&gt;0,'[2]p18'!$K$58,"")</f>
      </c>
      <c r="N56" s="484"/>
      <c r="O56" s="24"/>
      <c r="P56" s="24">
        <f>IF('[2]p18'!$L$58&lt;&gt;0,'[2]p18'!$L$58,"")</f>
      </c>
      <c r="Q56" s="42"/>
      <c r="R56" s="484">
        <f>IF('[2]p18'!$J$58&lt;&gt;0,'[2]p18'!$J$58,"")</f>
      </c>
      <c r="S56" s="484"/>
    </row>
    <row r="57" spans="1:19" s="2" customFormat="1" ht="13.5" customHeight="1">
      <c r="A57" s="419" t="str">
        <f>IF('[2]p18'!$A$59&lt;&gt;0,'[2]p18'!$A$59,"")</f>
        <v>Cálculo Diferencial e Integral I – T01</v>
      </c>
      <c r="B57" s="419"/>
      <c r="C57" s="419"/>
      <c r="D57" s="419"/>
      <c r="E57" s="419"/>
      <c r="F57" s="484">
        <f>IF('[2]p18'!$F$59&lt;&gt;0,'[2]p18'!$F$59,"")</f>
        <v>20</v>
      </c>
      <c r="G57" s="484"/>
      <c r="H57" s="484">
        <f>IF('[2]p18'!$E$59&lt;&gt;0,'[2]p18'!$E$59,"")</f>
        <v>1.3</v>
      </c>
      <c r="I57" s="484"/>
      <c r="J57" s="484">
        <f>IF('[2]p18'!$I$59&lt;&gt;0,'[2]p18'!$I$59,"")</f>
      </c>
      <c r="K57" s="484"/>
      <c r="L57" s="24"/>
      <c r="M57" s="484">
        <f>IF('[2]p18'!$K$59&lt;&gt;0,'[2]p18'!$K$59,"")</f>
      </c>
      <c r="N57" s="484"/>
      <c r="O57" s="24"/>
      <c r="P57" s="24">
        <f>IF('[2]p18'!$L$59&lt;&gt;0,'[2]p18'!$L$59,"")</f>
      </c>
      <c r="Q57" s="42"/>
      <c r="R57" s="484">
        <f>IF('[2]p18'!$J$59&lt;&gt;0,'[2]p18'!$J$59,"")</f>
      </c>
      <c r="S57" s="484"/>
    </row>
    <row r="58" spans="1:19" s="2" customFormat="1" ht="13.5" customHeight="1">
      <c r="A58" s="419" t="str">
        <f>IF('[2]p18'!$A$60&lt;&gt;0,'[2]p18'!$A$60,"")</f>
        <v>Probabilidade e Estatística (Comp.+Eletr) – T 01</v>
      </c>
      <c r="B58" s="419"/>
      <c r="C58" s="419"/>
      <c r="D58" s="419"/>
      <c r="E58" s="419"/>
      <c r="F58" s="484">
        <f>IF('[2]p18'!$F$60&lt;&gt;0,'[2]p18'!$F$60,"")</f>
        <v>46</v>
      </c>
      <c r="G58" s="484"/>
      <c r="H58" s="484">
        <f>IF('[2]p18'!$E$60&lt;&gt;0,'[2]p18'!$E$60,"")</f>
        <v>3.1</v>
      </c>
      <c r="I58" s="484"/>
      <c r="J58" s="484">
        <f>IF('[2]p18'!$I$60&lt;&gt;0,'[2]p18'!$I$60,"")</f>
        <v>56</v>
      </c>
      <c r="K58" s="484"/>
      <c r="L58" s="24"/>
      <c r="M58" s="484">
        <f>IF('[2]p18'!$K$60&lt;&gt;0,'[2]p18'!$K$60,"")</f>
        <v>17</v>
      </c>
      <c r="N58" s="484"/>
      <c r="O58" s="24"/>
      <c r="P58" s="24">
        <f>IF('[2]p18'!$L$60&lt;&gt;0,'[2]p18'!$L$60,"")</f>
        <v>8</v>
      </c>
      <c r="Q58" s="42"/>
      <c r="R58" s="484">
        <f>IF('[2]p18'!$J$60&lt;&gt;0,'[2]p18'!$J$60,"")</f>
        <v>31</v>
      </c>
      <c r="S58" s="484"/>
    </row>
    <row r="59" spans="1:19" s="2" customFormat="1" ht="13.5" customHeight="1">
      <c r="A59" s="419" t="str">
        <f>IF('[2]p18'!$A$61&lt;&gt;0,'[2]p18'!$A$61,"")</f>
        <v>Probabilidade e Estatística (Comp.+Eletr) – T02</v>
      </c>
      <c r="B59" s="419"/>
      <c r="C59" s="419"/>
      <c r="D59" s="419"/>
      <c r="E59" s="419"/>
      <c r="F59" s="484">
        <f>IF('[2]p18'!$F$61&lt;&gt;0,'[2]p18'!$F$61,"")</f>
        <v>46</v>
      </c>
      <c r="G59" s="484"/>
      <c r="H59" s="484">
        <f>IF('[2]p18'!$E$61&lt;&gt;0,'[2]p18'!$E$61,"")</f>
        <v>3.1</v>
      </c>
      <c r="I59" s="484"/>
      <c r="J59" s="484">
        <f>IF('[2]p18'!$I$61&lt;&gt;0,'[2]p18'!$I$61,"")</f>
        <v>57</v>
      </c>
      <c r="K59" s="484"/>
      <c r="L59" s="24"/>
      <c r="M59" s="484">
        <f>IF('[2]p18'!$K$61&lt;&gt;0,'[2]p18'!$K$61,"")</f>
        <v>22</v>
      </c>
      <c r="N59" s="484"/>
      <c r="O59" s="24"/>
      <c r="P59" s="24">
        <f>IF('[2]p18'!$L$61&lt;&gt;0,'[2]p18'!$L$61,"")</f>
        <v>5</v>
      </c>
      <c r="Q59" s="42"/>
      <c r="R59" s="484">
        <f>IF('[2]p18'!$J$61&lt;&gt;0,'[2]p18'!$J$61,"")</f>
        <v>30</v>
      </c>
      <c r="S59" s="484"/>
    </row>
    <row r="60" spans="1:19" s="2" customFormat="1" ht="13.5" customHeight="1">
      <c r="A60" s="479"/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  <c r="N60" s="480"/>
      <c r="O60" s="480"/>
      <c r="P60" s="480"/>
      <c r="Q60" s="480"/>
      <c r="R60" s="480"/>
      <c r="S60" s="480"/>
    </row>
    <row r="61" spans="1:19" s="34" customFormat="1" ht="11.25">
      <c r="A61" s="386" t="str">
        <f>T('[2]p19'!$C$13:$G$13)</f>
        <v>José de Arimatéia Fernandes</v>
      </c>
      <c r="B61" s="387"/>
      <c r="C61" s="387"/>
      <c r="D61" s="387"/>
      <c r="E61" s="481"/>
      <c r="F61" s="482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483"/>
    </row>
    <row r="62" spans="1:19" s="2" customFormat="1" ht="13.5" customHeight="1">
      <c r="A62" s="419" t="str">
        <f>IF('[2]p19'!$A$57&lt;&gt;0,'[2]p19'!$A$57,"")</f>
        <v>Análise I - T02</v>
      </c>
      <c r="B62" s="419"/>
      <c r="C62" s="419"/>
      <c r="D62" s="419"/>
      <c r="E62" s="419"/>
      <c r="F62" s="484">
        <f>IF('[2]p19'!$F$57&lt;&gt;0,'[2]p19'!$F$57,"")</f>
        <v>60</v>
      </c>
      <c r="G62" s="484"/>
      <c r="H62" s="484">
        <f>IF('[2]p19'!$E$57&lt;&gt;0,'[2]p19'!$E$57,"")</f>
        <v>4</v>
      </c>
      <c r="I62" s="484"/>
      <c r="J62" s="484">
        <f>IF('[2]p19'!$I$57&lt;&gt;0,'[2]p19'!$I$57,"")</f>
        <v>31</v>
      </c>
      <c r="K62" s="484"/>
      <c r="L62" s="24"/>
      <c r="M62" s="484">
        <f>IF('[2]p19'!$K$57&lt;&gt;0,'[2]p19'!$K$57,"")</f>
        <v>1</v>
      </c>
      <c r="N62" s="484"/>
      <c r="O62" s="24"/>
      <c r="P62" s="24">
        <f>IF('[2]p19'!$L$57&lt;&gt;0,'[2]p19'!$L$57,"")</f>
      </c>
      <c r="Q62" s="42"/>
      <c r="R62" s="484">
        <f>IF('[2]p19'!$J$57&lt;&gt;0,'[2]p19'!$J$57,"")</f>
        <v>30</v>
      </c>
      <c r="S62" s="484"/>
    </row>
    <row r="63" spans="1:19" s="2" customFormat="1" ht="13.5" customHeight="1">
      <c r="A63" s="419" t="str">
        <f>IF('[2]p19'!$A$58&lt;&gt;0,'[2]p19'!$A$58,"")</f>
        <v>Funções de uma Variável Complexa - T 02</v>
      </c>
      <c r="B63" s="419"/>
      <c r="C63" s="419"/>
      <c r="D63" s="419"/>
      <c r="E63" s="419"/>
      <c r="F63" s="484">
        <f>IF('[2]p19'!$F$58&lt;&gt;0,'[2]p19'!$F$58,"")</f>
        <v>60</v>
      </c>
      <c r="G63" s="484"/>
      <c r="H63" s="484">
        <f>IF('[2]p19'!$E$58&lt;&gt;0,'[2]p19'!$E$58,"")</f>
        <v>4</v>
      </c>
      <c r="I63" s="484"/>
      <c r="J63" s="484">
        <f>IF('[2]p19'!$I$58&lt;&gt;0,'[2]p19'!$I$58,"")</f>
        <v>32</v>
      </c>
      <c r="K63" s="484"/>
      <c r="L63" s="24"/>
      <c r="M63" s="484">
        <f>IF('[2]p19'!$K$58&lt;&gt;0,'[2]p19'!$K$58,"")</f>
        <v>4</v>
      </c>
      <c r="N63" s="484"/>
      <c r="O63" s="24"/>
      <c r="P63" s="24">
        <f>IF('[2]p19'!$L$58&lt;&gt;0,'[2]p19'!$L$58,"")</f>
      </c>
      <c r="Q63" s="42"/>
      <c r="R63" s="484">
        <f>IF('[2]p19'!$J$58&lt;&gt;0,'[2]p19'!$J$58,"")</f>
        <v>28</v>
      </c>
      <c r="S63" s="484"/>
    </row>
    <row r="64" spans="1:19" s="2" customFormat="1" ht="13.5" customHeight="1">
      <c r="A64" s="479"/>
      <c r="B64" s="480"/>
      <c r="C64" s="480"/>
      <c r="D64" s="480"/>
      <c r="E64" s="480"/>
      <c r="F64" s="480"/>
      <c r="G64" s="480"/>
      <c r="H64" s="480"/>
      <c r="I64" s="480"/>
      <c r="J64" s="480"/>
      <c r="K64" s="480"/>
      <c r="L64" s="480"/>
      <c r="M64" s="480"/>
      <c r="N64" s="480"/>
      <c r="O64" s="480"/>
      <c r="P64" s="480"/>
      <c r="Q64" s="480"/>
      <c r="R64" s="480"/>
      <c r="S64" s="480"/>
    </row>
    <row r="65" spans="1:19" s="34" customFormat="1" ht="11.25">
      <c r="A65" s="386" t="str">
        <f>T('[2]p21'!$C$13:$G$13)</f>
        <v>José Lindomberg Possiano Barreiro</v>
      </c>
      <c r="B65" s="387"/>
      <c r="C65" s="387"/>
      <c r="D65" s="387"/>
      <c r="E65" s="481"/>
      <c r="F65" s="482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</row>
    <row r="66" spans="1:19" s="2" customFormat="1" ht="13.5" customHeight="1">
      <c r="A66" s="419" t="str">
        <f>IF('[2]p21'!$A$57&lt;&gt;0,'[2]p21'!$A$57,"")</f>
        <v>Cálculo Diferencial e Integral I - T 01</v>
      </c>
      <c r="B66" s="419"/>
      <c r="C66" s="419"/>
      <c r="D66" s="419"/>
      <c r="E66" s="419"/>
      <c r="F66" s="484">
        <f>IF('[2]p21'!$F$57&lt;&gt;0,'[2]p21'!$F$57,"")</f>
        <v>90</v>
      </c>
      <c r="G66" s="484"/>
      <c r="H66" s="484">
        <f>IF('[2]p21'!$E$57&lt;&gt;0,'[2]p21'!$E$57,"")</f>
        <v>6</v>
      </c>
      <c r="I66" s="484"/>
      <c r="J66" s="484">
        <f>IF('[2]p21'!$I$57&lt;&gt;0,'[2]p21'!$I$57,"")</f>
        <v>60</v>
      </c>
      <c r="K66" s="484"/>
      <c r="L66" s="24"/>
      <c r="M66" s="484">
        <f>IF('[2]p21'!$K$57&lt;&gt;0,'[2]p21'!$K$57,"")</f>
        <v>19</v>
      </c>
      <c r="N66" s="484"/>
      <c r="O66" s="24"/>
      <c r="P66" s="24">
        <f>IF('[2]p21'!$L$57&lt;&gt;0,'[2]p21'!$L$57,"")</f>
        <v>26</v>
      </c>
      <c r="Q66" s="42"/>
      <c r="R66" s="484">
        <f>IF('[2]p21'!$J$57&lt;&gt;0,'[2]p21'!$J$57,"")</f>
        <v>15</v>
      </c>
      <c r="S66" s="484"/>
    </row>
    <row r="67" spans="1:19" s="2" customFormat="1" ht="13.5" customHeight="1">
      <c r="A67" s="419" t="str">
        <f>IF('[2]p21'!$A$58&lt;&gt;0,'[2]p21'!$A$58,"")</f>
        <v>Cálculo Dif. e Integral III (Comp.+ Elét.) - T 01</v>
      </c>
      <c r="B67" s="419"/>
      <c r="C67" s="419"/>
      <c r="D67" s="419"/>
      <c r="E67" s="419"/>
      <c r="F67" s="484">
        <f>IF('[2]p21'!$F$58&lt;&gt;0,'[2]p21'!$F$58,"")</f>
        <v>75</v>
      </c>
      <c r="G67" s="484"/>
      <c r="H67" s="484">
        <f>IF('[2]p21'!$E$58&lt;&gt;0,'[2]p21'!$E$58,"")</f>
        <v>5</v>
      </c>
      <c r="I67" s="484"/>
      <c r="J67" s="484">
        <f>IF('[2]p21'!$I$58&lt;&gt;0,'[2]p21'!$I$58,"")</f>
        <v>60</v>
      </c>
      <c r="K67" s="484"/>
      <c r="L67" s="24"/>
      <c r="M67" s="484">
        <f>IF('[2]p21'!$K$58&lt;&gt;0,'[2]p21'!$K$58,"")</f>
        <v>9</v>
      </c>
      <c r="N67" s="484"/>
      <c r="O67" s="24"/>
      <c r="P67" s="24">
        <f>IF('[2]p21'!$L$58&lt;&gt;0,'[2]p21'!$L$58,"")</f>
        <v>13</v>
      </c>
      <c r="Q67" s="42"/>
      <c r="R67" s="484">
        <f>IF('[2]p21'!$J$58&lt;&gt;0,'[2]p21'!$J$58,"")</f>
        <v>38</v>
      </c>
      <c r="S67" s="484"/>
    </row>
    <row r="68" spans="1:19" s="2" customFormat="1" ht="13.5" customHeight="1">
      <c r="A68" s="479"/>
      <c r="B68" s="480"/>
      <c r="C68" s="480"/>
      <c r="D68" s="480"/>
      <c r="E68" s="480"/>
      <c r="F68" s="480"/>
      <c r="G68" s="480"/>
      <c r="H68" s="480"/>
      <c r="I68" s="480"/>
      <c r="J68" s="480"/>
      <c r="K68" s="480"/>
      <c r="L68" s="480"/>
      <c r="M68" s="480"/>
      <c r="N68" s="480"/>
      <c r="O68" s="480"/>
      <c r="P68" s="480"/>
      <c r="Q68" s="480"/>
      <c r="R68" s="480"/>
      <c r="S68" s="480"/>
    </row>
    <row r="69" spans="1:19" s="34" customFormat="1" ht="11.25">
      <c r="A69" s="386" t="str">
        <f>T('[2]p22'!$C$13:$G$13)</f>
        <v>José Luiz Neto</v>
      </c>
      <c r="B69" s="387"/>
      <c r="C69" s="387"/>
      <c r="D69" s="387"/>
      <c r="E69" s="481"/>
      <c r="F69" s="482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</row>
    <row r="70" spans="1:19" s="2" customFormat="1" ht="13.5" customHeight="1">
      <c r="A70" s="419" t="str">
        <f>IF('[2]p22'!$A$57&lt;&gt;0,'[2]p22'!$A$57,"")</f>
        <v>Prárica Para o Ensino de Matemática I - T 01</v>
      </c>
      <c r="B70" s="419"/>
      <c r="C70" s="419"/>
      <c r="D70" s="419"/>
      <c r="E70" s="419"/>
      <c r="F70" s="484">
        <f>IF('[2]p22'!$F$57&lt;&gt;0,'[2]p22'!$F$57,"")</f>
        <v>90</v>
      </c>
      <c r="G70" s="484"/>
      <c r="H70" s="484">
        <f>IF('[2]p22'!$E$57&lt;&gt;0,'[2]p22'!$E$57,"")</f>
        <v>6</v>
      </c>
      <c r="I70" s="484"/>
      <c r="J70" s="484">
        <f>IF('[2]p22'!$I$57&lt;&gt;0,'[2]p22'!$I$57,"")</f>
        <v>8</v>
      </c>
      <c r="K70" s="484"/>
      <c r="L70" s="24"/>
      <c r="M70" s="484">
        <f>IF('[2]p22'!$K$57&lt;&gt;0,'[2]p22'!$K$57,"")</f>
        <v>1</v>
      </c>
      <c r="N70" s="484"/>
      <c r="O70" s="24"/>
      <c r="P70" s="24">
        <f>IF('[2]p22'!$L$57&lt;&gt;0,'[2]p22'!$L$57,"")</f>
      </c>
      <c r="Q70" s="42"/>
      <c r="R70" s="484">
        <f>IF('[2]p22'!$J$57&lt;&gt;0,'[2]p22'!$J$57,"")</f>
        <v>7</v>
      </c>
      <c r="S70" s="484"/>
    </row>
    <row r="71" spans="1:19" s="2" customFormat="1" ht="13.5" customHeight="1">
      <c r="A71" s="419" t="str">
        <f>IF('[2]p22'!$A$58&lt;&gt;0,'[2]p22'!$A$58,"")</f>
        <v>TEM (Complemento de Prática de Ensino) - T 01</v>
      </c>
      <c r="B71" s="419"/>
      <c r="C71" s="419"/>
      <c r="D71" s="419"/>
      <c r="E71" s="419"/>
      <c r="F71" s="484">
        <f>IF('[2]p22'!$F$58&lt;&gt;0,'[2]p22'!$F$58,"")</f>
        <v>60</v>
      </c>
      <c r="G71" s="484"/>
      <c r="H71" s="484">
        <f>IF('[2]p22'!$E$58&lt;&gt;0,'[2]p22'!$E$58,"")</f>
        <v>4</v>
      </c>
      <c r="I71" s="484"/>
      <c r="J71" s="484">
        <f>IF('[2]p22'!$I$58&lt;&gt;0,'[2]p22'!$I$58,"")</f>
        <v>18</v>
      </c>
      <c r="K71" s="484"/>
      <c r="L71" s="24"/>
      <c r="M71" s="484">
        <f>IF('[2]p22'!$K$58&lt;&gt;0,'[2]p22'!$K$58,"")</f>
        <v>2</v>
      </c>
      <c r="N71" s="484"/>
      <c r="O71" s="24"/>
      <c r="P71" s="24">
        <f>IF('[2]p22'!$L$58&lt;&gt;0,'[2]p22'!$L$58,"")</f>
      </c>
      <c r="Q71" s="42"/>
      <c r="R71" s="484">
        <f>IF('[2]p22'!$J$58&lt;&gt;0,'[2]p22'!$J$58,"")</f>
        <v>16</v>
      </c>
      <c r="S71" s="484"/>
    </row>
    <row r="72" spans="1:19" s="34" customFormat="1" ht="11.25">
      <c r="A72" s="386" t="str">
        <f>T('[2]p23'!$C$13:$G$13)</f>
        <v>Luiz Mendes Albuquerque Neto</v>
      </c>
      <c r="B72" s="387"/>
      <c r="C72" s="387"/>
      <c r="D72" s="387"/>
      <c r="E72" s="481"/>
      <c r="F72" s="482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3"/>
    </row>
    <row r="73" spans="1:19" s="2" customFormat="1" ht="13.5" customHeight="1">
      <c r="A73" s="419" t="str">
        <f>IF('[2]p23'!$A$57&lt;&gt;0,'[2]p23'!$A$57,"")</f>
        <v>Álgebra Vetorial e Geometria Analítica - T 05</v>
      </c>
      <c r="B73" s="419"/>
      <c r="C73" s="419"/>
      <c r="D73" s="419"/>
      <c r="E73" s="419"/>
      <c r="F73" s="484">
        <f>IF('[2]p23'!$F$57&lt;&gt;0,'[2]p23'!$F$57,"")</f>
        <v>60</v>
      </c>
      <c r="G73" s="484"/>
      <c r="H73" s="484">
        <f>IF('[2]p23'!$E$57&lt;&gt;0,'[2]p23'!$E$57,"")</f>
        <v>4</v>
      </c>
      <c r="I73" s="484"/>
      <c r="J73" s="484">
        <f>IF('[2]p23'!$I$57&lt;&gt;0,'[2]p23'!$I$57,"")</f>
        <v>60</v>
      </c>
      <c r="K73" s="484"/>
      <c r="L73" s="24"/>
      <c r="M73" s="484">
        <f>IF('[2]p23'!$K$57&lt;&gt;0,'[2]p23'!$K$57,"")</f>
        <v>9</v>
      </c>
      <c r="N73" s="484"/>
      <c r="O73" s="24"/>
      <c r="P73" s="24">
        <f>IF('[2]p23'!$L$57&lt;&gt;0,'[2]p23'!$L$57,"")</f>
        <v>37</v>
      </c>
      <c r="Q73" s="42"/>
      <c r="R73" s="484">
        <f>IF('[2]p23'!$J$57&lt;&gt;0,'[2]p23'!$J$57,"")</f>
        <v>14</v>
      </c>
      <c r="S73" s="484"/>
    </row>
    <row r="74" spans="1:19" s="2" customFormat="1" ht="13.5" customHeight="1">
      <c r="A74" s="419" t="str">
        <f>IF('[2]p23'!$A$58&lt;&gt;0,'[2]p23'!$A$58,"")</f>
        <v>Álgebra Vetorial e Geometria Analítica - T 08</v>
      </c>
      <c r="B74" s="419"/>
      <c r="C74" s="419"/>
      <c r="D74" s="419"/>
      <c r="E74" s="419"/>
      <c r="F74" s="484">
        <f>IF('[2]p23'!$F$58&lt;&gt;0,'[2]p23'!$F$58,"")</f>
        <v>60</v>
      </c>
      <c r="G74" s="484"/>
      <c r="H74" s="484">
        <f>IF('[2]p23'!$E$58&lt;&gt;0,'[2]p23'!$E$58,"")</f>
        <v>4</v>
      </c>
      <c r="I74" s="484"/>
      <c r="J74" s="484">
        <f>IF('[2]p23'!$I$58&lt;&gt;0,'[2]p23'!$I$58,"")</f>
        <v>59</v>
      </c>
      <c r="K74" s="484"/>
      <c r="L74" s="24"/>
      <c r="M74" s="484">
        <f>IF('[2]p23'!$K$58&lt;&gt;0,'[2]p23'!$K$58,"")</f>
        <v>19</v>
      </c>
      <c r="N74" s="484"/>
      <c r="O74" s="24"/>
      <c r="P74" s="24">
        <f>IF('[2]p23'!$L$58&lt;&gt;0,'[2]p23'!$L$58,"")</f>
        <v>20</v>
      </c>
      <c r="Q74" s="42"/>
      <c r="R74" s="484">
        <f>IF('[2]p23'!$J$58&lt;&gt;0,'[2]p23'!$J$58,"")</f>
        <v>20</v>
      </c>
      <c r="S74" s="484"/>
    </row>
    <row r="75" spans="1:19" s="2" customFormat="1" ht="13.5" customHeight="1">
      <c r="A75" s="419" t="str">
        <f>IF('[2]p23'!$A$59&lt;&gt;0,'[2]p23'!$A$59,"")</f>
        <v>Cálculo Diferencial e Integral III (novo) - T 01</v>
      </c>
      <c r="B75" s="419"/>
      <c r="C75" s="419"/>
      <c r="D75" s="419"/>
      <c r="E75" s="419"/>
      <c r="F75" s="484">
        <f>IF('[2]p23'!$F$59&lt;&gt;0,'[2]p23'!$F$59,"")</f>
        <v>24</v>
      </c>
      <c r="G75" s="484"/>
      <c r="H75" s="484">
        <f>IF('[2]p23'!$E$59&lt;&gt;0,'[2]p23'!$E$59,"")</f>
        <v>1.5</v>
      </c>
      <c r="I75" s="484"/>
      <c r="J75" s="484">
        <f>IF('[2]p23'!$I$59&lt;&gt;0,'[2]p23'!$I$59,"")</f>
        <v>11</v>
      </c>
      <c r="K75" s="484"/>
      <c r="L75" s="24"/>
      <c r="M75" s="484">
        <f>IF('[2]p23'!$K$59&lt;&gt;0,'[2]p23'!$K$59,"")</f>
        <v>1</v>
      </c>
      <c r="N75" s="484"/>
      <c r="O75" s="24"/>
      <c r="P75" s="24">
        <f>IF('[2]p23'!$L$59&lt;&gt;0,'[2]p23'!$L$59,"")</f>
      </c>
      <c r="Q75" s="42"/>
      <c r="R75" s="484">
        <f>IF('[2]p23'!$J$59&lt;&gt;0,'[2]p23'!$J$59,"")</f>
        <v>10</v>
      </c>
      <c r="S75" s="484"/>
    </row>
    <row r="76" spans="1:19" s="2" customFormat="1" ht="13.5" customHeight="1">
      <c r="A76" s="479"/>
      <c r="B76" s="480"/>
      <c r="C76" s="480"/>
      <c r="D76" s="480"/>
      <c r="E76" s="480"/>
      <c r="F76" s="480"/>
      <c r="G76" s="480"/>
      <c r="H76" s="480"/>
      <c r="I76" s="480"/>
      <c r="J76" s="480"/>
      <c r="K76" s="480"/>
      <c r="L76" s="480"/>
      <c r="M76" s="480"/>
      <c r="N76" s="480"/>
      <c r="O76" s="480"/>
      <c r="P76" s="480"/>
      <c r="Q76" s="480"/>
      <c r="R76" s="480"/>
      <c r="S76" s="480"/>
    </row>
    <row r="77" spans="1:19" s="34" customFormat="1" ht="11.25">
      <c r="A77" s="386" t="str">
        <f>T('[2]p24'!$C$13:$G$13)</f>
        <v> Marcelo Carvalho Ferreira</v>
      </c>
      <c r="B77" s="387"/>
      <c r="C77" s="387"/>
      <c r="D77" s="387"/>
      <c r="E77" s="481"/>
      <c r="F77" s="482"/>
      <c r="G77" s="483"/>
      <c r="H77" s="483"/>
      <c r="I77" s="483"/>
      <c r="J77" s="483"/>
      <c r="K77" s="483"/>
      <c r="L77" s="483"/>
      <c r="M77" s="483"/>
      <c r="N77" s="483"/>
      <c r="O77" s="483"/>
      <c r="P77" s="483"/>
      <c r="Q77" s="483"/>
      <c r="R77" s="483"/>
      <c r="S77" s="483"/>
    </row>
    <row r="78" spans="1:19" s="2" customFormat="1" ht="13.5" customHeight="1">
      <c r="A78" s="419" t="str">
        <f>IF('[2]p24'!$A$57&lt;&gt;0,'[2]p24'!$A$57,"")</f>
        <v>Cálculo Diferencial e Integral I (Comp.+Elétr) - T02</v>
      </c>
      <c r="B78" s="419"/>
      <c r="C78" s="419"/>
      <c r="D78" s="419"/>
      <c r="E78" s="419"/>
      <c r="F78" s="484">
        <f>IF('[2]p24'!$F$57&lt;&gt;0,'[2]p24'!$F$57,"")</f>
        <v>60</v>
      </c>
      <c r="G78" s="484"/>
      <c r="H78" s="484">
        <f>IF('[2]p24'!$E$57&lt;&gt;0,'[2]p24'!$E$57,"")</f>
        <v>4</v>
      </c>
      <c r="I78" s="484"/>
      <c r="J78" s="484">
        <f>IF('[2]p24'!$I$57&lt;&gt;0,'[2]p24'!$I$57,"")</f>
        <v>60</v>
      </c>
      <c r="K78" s="484"/>
      <c r="L78" s="24"/>
      <c r="M78" s="484">
        <f>IF('[2]p24'!$K$57&lt;&gt;0,'[2]p24'!$K$57,"")</f>
        <v>18</v>
      </c>
      <c r="N78" s="484"/>
      <c r="O78" s="24"/>
      <c r="P78" s="24">
        <f>IF('[2]p24'!$L$57&lt;&gt;0,'[2]p24'!$L$57,"")</f>
        <v>22</v>
      </c>
      <c r="Q78" s="42"/>
      <c r="R78" s="484">
        <f>IF('[2]p24'!$J$57&lt;&gt;0,'[2]p24'!$J$57,"")</f>
        <v>20</v>
      </c>
      <c r="S78" s="484"/>
    </row>
    <row r="79" spans="1:19" s="2" customFormat="1" ht="13.5" customHeight="1">
      <c r="A79" s="419" t="str">
        <f>IF('[2]p24'!$A$58&lt;&gt;0,'[2]p24'!$A$58,"")</f>
        <v> Equações Diferenciais Lineares - T 01</v>
      </c>
      <c r="B79" s="419"/>
      <c r="C79" s="419"/>
      <c r="D79" s="419"/>
      <c r="E79" s="419"/>
      <c r="F79" s="484">
        <f>IF('[2]p24'!$F$58&lt;&gt;0,'[2]p24'!$F$58,"")</f>
        <v>60</v>
      </c>
      <c r="G79" s="484"/>
      <c r="H79" s="484">
        <f>IF('[2]p24'!$E$58&lt;&gt;0,'[2]p24'!$E$58,"")</f>
        <v>4</v>
      </c>
      <c r="I79" s="484"/>
      <c r="J79" s="484">
        <f>IF('[2]p24'!$I$58&lt;&gt;0,'[2]p24'!$I$58,"")</f>
        <v>47</v>
      </c>
      <c r="K79" s="484"/>
      <c r="L79" s="24"/>
      <c r="M79" s="484">
        <f>IF('[2]p24'!$K$58&lt;&gt;0,'[2]p24'!$K$58,"")</f>
        <v>18</v>
      </c>
      <c r="N79" s="484"/>
      <c r="O79" s="24"/>
      <c r="P79" s="24">
        <f>IF('[2]p24'!$L$58&lt;&gt;0,'[2]p24'!$L$58,"")</f>
        <v>8</v>
      </c>
      <c r="Q79" s="42"/>
      <c r="R79" s="484">
        <f>IF('[2]p24'!$J$58&lt;&gt;0,'[2]p24'!$J$58,"")</f>
        <v>21</v>
      </c>
      <c r="S79" s="484"/>
    </row>
    <row r="80" spans="1:19" s="2" customFormat="1" ht="13.5" customHeight="1">
      <c r="A80" s="419" t="str">
        <f>IF('[2]p24'!$A$59&lt;&gt;0,'[2]p24'!$A$59,"")</f>
        <v> Equações Diferenciais Lineares - T 03</v>
      </c>
      <c r="B80" s="419"/>
      <c r="C80" s="419"/>
      <c r="D80" s="419"/>
      <c r="E80" s="419"/>
      <c r="F80" s="484">
        <f>IF('[2]p24'!$F$59&lt;&gt;0,'[2]p24'!$F$59,"")</f>
        <v>60</v>
      </c>
      <c r="G80" s="484"/>
      <c r="H80" s="484">
        <f>IF('[2]p24'!$E$59&lt;&gt;0,'[2]p24'!$E$59,"")</f>
        <v>4</v>
      </c>
      <c r="I80" s="484"/>
      <c r="J80" s="484">
        <f>IF('[2]p24'!$I$59&lt;&gt;0,'[2]p24'!$I$59,"")</f>
        <v>60</v>
      </c>
      <c r="K80" s="484"/>
      <c r="L80" s="24"/>
      <c r="M80" s="484">
        <f>IF('[2]p24'!$K$59&lt;&gt;0,'[2]p24'!$K$59,"")</f>
        <v>27</v>
      </c>
      <c r="N80" s="484"/>
      <c r="O80" s="24"/>
      <c r="P80" s="24">
        <f>IF('[2]p24'!$L$59&lt;&gt;0,'[2]p24'!$L$59,"")</f>
        <v>10</v>
      </c>
      <c r="Q80" s="42"/>
      <c r="R80" s="484">
        <f>IF('[2]p24'!$J$59&lt;&gt;0,'[2]p24'!$J$59,"")</f>
        <v>23</v>
      </c>
      <c r="S80" s="484"/>
    </row>
    <row r="81" spans="1:19" s="2" customFormat="1" ht="13.5" customHeight="1">
      <c r="A81" s="479"/>
      <c r="B81" s="480"/>
      <c r="C81" s="480"/>
      <c r="D81" s="480"/>
      <c r="E81" s="480"/>
      <c r="F81" s="480"/>
      <c r="G81" s="480"/>
      <c r="H81" s="480"/>
      <c r="I81" s="480"/>
      <c r="J81" s="480"/>
      <c r="K81" s="480"/>
      <c r="L81" s="480"/>
      <c r="M81" s="480"/>
      <c r="N81" s="480"/>
      <c r="O81" s="480"/>
      <c r="P81" s="480"/>
      <c r="Q81" s="480"/>
      <c r="R81" s="480"/>
      <c r="S81" s="480"/>
    </row>
    <row r="82" spans="1:19" s="34" customFormat="1" ht="11.25">
      <c r="A82" s="386" t="str">
        <f>T('[2]p25'!$C$13:$G$13)</f>
        <v>Marco Aurélio Soares Souto</v>
      </c>
      <c r="B82" s="387"/>
      <c r="C82" s="387"/>
      <c r="D82" s="387"/>
      <c r="E82" s="481"/>
      <c r="F82" s="482"/>
      <c r="G82" s="483"/>
      <c r="H82" s="483"/>
      <c r="I82" s="483"/>
      <c r="J82" s="483"/>
      <c r="K82" s="483"/>
      <c r="L82" s="483"/>
      <c r="M82" s="483"/>
      <c r="N82" s="483"/>
      <c r="O82" s="483"/>
      <c r="P82" s="483"/>
      <c r="Q82" s="483"/>
      <c r="R82" s="483"/>
      <c r="S82" s="483"/>
    </row>
    <row r="83" spans="1:19" s="2" customFormat="1" ht="13.5" customHeight="1">
      <c r="A83" s="419" t="str">
        <f>IF('[2]p25'!$A$57&lt;&gt;0,'[2]p25'!$A$57,"")</f>
        <v>Análise II</v>
      </c>
      <c r="B83" s="419"/>
      <c r="C83" s="419"/>
      <c r="D83" s="419"/>
      <c r="E83" s="419"/>
      <c r="F83" s="484">
        <f>IF('[2]p25'!$F$57&lt;&gt;0,'[2]p25'!$F$57,"")</f>
        <v>60</v>
      </c>
      <c r="G83" s="484"/>
      <c r="H83" s="484">
        <f>IF('[2]p25'!$E$57&lt;&gt;0,'[2]p25'!$E$57,"")</f>
        <v>4</v>
      </c>
      <c r="I83" s="484"/>
      <c r="J83" s="484">
        <f>IF('[2]p25'!$I$57&lt;&gt;0,'[2]p25'!$I$57,"")</f>
        <v>12</v>
      </c>
      <c r="K83" s="484"/>
      <c r="L83" s="24"/>
      <c r="M83" s="484">
        <f>IF('[2]p25'!$K$57&lt;&gt;0,'[2]p25'!$K$57,"")</f>
        <v>1</v>
      </c>
      <c r="N83" s="484"/>
      <c r="O83" s="24"/>
      <c r="P83" s="24">
        <f>IF('[2]p25'!$L$57&lt;&gt;0,'[2]p25'!$L$57,"")</f>
        <v>4</v>
      </c>
      <c r="Q83" s="42"/>
      <c r="R83" s="484">
        <f>IF('[2]p25'!$J$57&lt;&gt;0,'[2]p25'!$J$57,"")</f>
        <v>7</v>
      </c>
      <c r="S83" s="484"/>
    </row>
    <row r="84" spans="1:19" s="2" customFormat="1" ht="13.5" customHeight="1">
      <c r="A84" s="479"/>
      <c r="B84" s="480"/>
      <c r="C84" s="480"/>
      <c r="D84" s="480"/>
      <c r="E84" s="480"/>
      <c r="F84" s="480"/>
      <c r="G84" s="480"/>
      <c r="H84" s="480"/>
      <c r="I84" s="480"/>
      <c r="J84" s="480"/>
      <c r="K84" s="480"/>
      <c r="L84" s="480"/>
      <c r="M84" s="480"/>
      <c r="N84" s="480"/>
      <c r="O84" s="480"/>
      <c r="P84" s="480"/>
      <c r="Q84" s="480"/>
      <c r="R84" s="480"/>
      <c r="S84" s="480"/>
    </row>
    <row r="85" spans="1:19" s="34" customFormat="1" ht="11.25">
      <c r="A85" s="386" t="str">
        <f>T('[2]p26'!$C$13:$G$13)</f>
        <v>Marisa de Sales Monteiro</v>
      </c>
      <c r="B85" s="387"/>
      <c r="C85" s="387"/>
      <c r="D85" s="387"/>
      <c r="E85" s="481"/>
      <c r="F85" s="482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</row>
    <row r="86" spans="1:19" s="2" customFormat="1" ht="13.5" customHeight="1">
      <c r="A86" s="419" t="str">
        <f>IF('[2]p26'!$A$57&lt;&gt;0,'[2]p26'!$A$57,"")</f>
        <v>Cálculo Diferencial e Integral I (novo) - T 01</v>
      </c>
      <c r="B86" s="419"/>
      <c r="C86" s="419"/>
      <c r="D86" s="419"/>
      <c r="E86" s="419"/>
      <c r="F86" s="484">
        <f>IF('[2]p26'!$F$57&lt;&gt;0,'[2]p26'!$F$57,"")</f>
        <v>60</v>
      </c>
      <c r="G86" s="484"/>
      <c r="H86" s="484">
        <f>IF('[2]p26'!$E$57&lt;&gt;0,'[2]p26'!$E$57,"")</f>
        <v>4</v>
      </c>
      <c r="I86" s="484"/>
      <c r="J86" s="484">
        <f>IF('[2]p26'!$I$57&lt;&gt;0,'[2]p26'!$I$57,"")</f>
        <v>42</v>
      </c>
      <c r="K86" s="484"/>
      <c r="L86" s="24"/>
      <c r="M86" s="484">
        <f>IF('[2]p26'!$K$57&lt;&gt;0,'[2]p26'!$K$57,"")</f>
        <v>13</v>
      </c>
      <c r="N86" s="484"/>
      <c r="O86" s="24"/>
      <c r="P86" s="24">
        <f>IF('[2]p26'!$L$57&lt;&gt;0,'[2]p26'!$L$57,"")</f>
        <v>3</v>
      </c>
      <c r="Q86" s="42"/>
      <c r="R86" s="484">
        <f>IF('[2]p26'!$J$57&lt;&gt;0,'[2]p26'!$J$57,"")</f>
        <v>26</v>
      </c>
      <c r="S86" s="484"/>
    </row>
    <row r="87" spans="1:19" s="2" customFormat="1" ht="13.5" customHeight="1">
      <c r="A87" s="419" t="str">
        <f>IF('[2]p26'!$A$58&lt;&gt;0,'[2]p26'!$A$58,"")</f>
        <v>Matemática Aplicada à Administração I - T01</v>
      </c>
      <c r="B87" s="419"/>
      <c r="C87" s="419"/>
      <c r="D87" s="419"/>
      <c r="E87" s="419"/>
      <c r="F87" s="484">
        <f>IF('[2]p26'!$F$58&lt;&gt;0,'[2]p26'!$F$58,"")</f>
        <v>60</v>
      </c>
      <c r="G87" s="484"/>
      <c r="H87" s="484">
        <f>IF('[2]p26'!$E$58&lt;&gt;0,'[2]p26'!$E$58,"")</f>
        <v>4</v>
      </c>
      <c r="I87" s="484"/>
      <c r="J87" s="484">
        <f>IF('[2]p26'!$I$58&lt;&gt;0,'[2]p26'!$I$58,"")</f>
        <v>50</v>
      </c>
      <c r="K87" s="484"/>
      <c r="L87" s="24"/>
      <c r="M87" s="484">
        <f>IF('[2]p26'!$K$58&lt;&gt;0,'[2]p26'!$K$58,"")</f>
        <v>17</v>
      </c>
      <c r="N87" s="484"/>
      <c r="O87" s="24"/>
      <c r="P87" s="24">
        <f>IF('[2]p26'!$L$58&lt;&gt;0,'[2]p26'!$L$58,"")</f>
        <v>9</v>
      </c>
      <c r="Q87" s="42"/>
      <c r="R87" s="484">
        <f>IF('[2]p26'!$J$58&lt;&gt;0,'[2]p26'!$J$58,"")</f>
        <v>24</v>
      </c>
      <c r="S87" s="484"/>
    </row>
    <row r="88" spans="1:19" s="2" customFormat="1" ht="13.5" customHeight="1">
      <c r="A88" s="479"/>
      <c r="B88" s="480"/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0"/>
    </row>
    <row r="89" spans="1:19" s="34" customFormat="1" ht="11.25">
      <c r="A89" s="386" t="str">
        <f>T('[2]p27'!$C$13:$G$13)</f>
        <v>Michelli Karinne Barros da Silva</v>
      </c>
      <c r="B89" s="387"/>
      <c r="C89" s="387"/>
      <c r="D89" s="387"/>
      <c r="E89" s="481"/>
      <c r="F89" s="482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</row>
    <row r="90" spans="1:19" s="2" customFormat="1" ht="13.5" customHeight="1">
      <c r="A90" s="419" t="str">
        <f>IF('[2]p27'!$A$57&lt;&gt;0,'[2]p27'!$A$57,"")</f>
        <v>Probabilidade e Estatística (Comp.+Eletr) – T01</v>
      </c>
      <c r="B90" s="419"/>
      <c r="C90" s="419"/>
      <c r="D90" s="419"/>
      <c r="E90" s="419"/>
      <c r="F90" s="484">
        <f>IF('[2]p27'!$F$57&lt;&gt;0,'[2]p27'!$F$57,"")</f>
        <v>14</v>
      </c>
      <c r="G90" s="484"/>
      <c r="H90" s="484">
        <f>IF('[2]p27'!$E$57&lt;&gt;0,'[2]p27'!$E$57,"")</f>
        <v>0.9</v>
      </c>
      <c r="I90" s="484"/>
      <c r="J90" s="484">
        <f>IF('[2]p27'!$I$57&lt;&gt;0,'[2]p27'!$I$57,"")</f>
      </c>
      <c r="K90" s="484"/>
      <c r="L90" s="24"/>
      <c r="M90" s="484">
        <f>IF('[2]p27'!$K$57&lt;&gt;0,'[2]p27'!$K$57,"")</f>
      </c>
      <c r="N90" s="484"/>
      <c r="O90" s="24"/>
      <c r="P90" s="24">
        <f>IF('[2]p27'!$L$57&lt;&gt;0,'[2]p27'!$L$57,"")</f>
      </c>
      <c r="Q90" s="42"/>
      <c r="R90" s="484">
        <f>IF('[2]p27'!$J$57&lt;&gt;0,'[2]p27'!$J$57,"")</f>
      </c>
      <c r="S90" s="484"/>
    </row>
    <row r="91" spans="1:19" s="2" customFormat="1" ht="13.5" customHeight="1">
      <c r="A91" s="419" t="str">
        <f>IF('[2]p27'!$A$58&lt;&gt;0,'[2]p27'!$A$58,"")</f>
        <v>Probabilidade e Estatística (Comp.+Eletr) – T02</v>
      </c>
      <c r="B91" s="419"/>
      <c r="C91" s="419"/>
      <c r="D91" s="419"/>
      <c r="E91" s="419"/>
      <c r="F91" s="484">
        <f>IF('[2]p27'!$F$58&lt;&gt;0,'[2]p27'!$F$58,"")</f>
        <v>14</v>
      </c>
      <c r="G91" s="484"/>
      <c r="H91" s="484">
        <f>IF('[2]p27'!$E$58&lt;&gt;0,'[2]p27'!$E$58,"")</f>
        <v>0.9</v>
      </c>
      <c r="I91" s="484"/>
      <c r="J91" s="484">
        <f>IF('[2]p27'!$I$58&lt;&gt;0,'[2]p27'!$I$58,"")</f>
      </c>
      <c r="K91" s="484"/>
      <c r="L91" s="24"/>
      <c r="M91" s="484">
        <f>IF('[2]p27'!$K$58&lt;&gt;0,'[2]p27'!$K$58,"")</f>
      </c>
      <c r="N91" s="484"/>
      <c r="O91" s="24"/>
      <c r="P91" s="24">
        <f>IF('[2]p27'!$L$58&lt;&gt;0,'[2]p27'!$L$58,"")</f>
      </c>
      <c r="Q91" s="42"/>
      <c r="R91" s="484">
        <f>IF('[2]p27'!$J$58&lt;&gt;0,'[2]p27'!$J$58,"")</f>
      </c>
      <c r="S91" s="484"/>
    </row>
    <row r="92" spans="1:19" s="2" customFormat="1" ht="13.5" customHeight="1">
      <c r="A92" s="419" t="str">
        <f>IF('[2]p27'!$A$59&lt;&gt;0,'[2]p27'!$A$59,"")</f>
        <v>Inferência Estatística - T 01</v>
      </c>
      <c r="B92" s="419"/>
      <c r="C92" s="419"/>
      <c r="D92" s="419"/>
      <c r="E92" s="419"/>
      <c r="F92" s="484">
        <f>IF('[2]p27'!$F$59&lt;&gt;0,'[2]p27'!$F$59,"")</f>
        <v>14</v>
      </c>
      <c r="G92" s="484"/>
      <c r="H92" s="484">
        <f>IF('[2]p27'!$E$59&lt;&gt;0,'[2]p27'!$E$59,"")</f>
        <v>0.9</v>
      </c>
      <c r="I92" s="484"/>
      <c r="J92" s="484">
        <f>IF('[2]p27'!$I$59&lt;&gt;0,'[2]p27'!$I$59,"")</f>
      </c>
      <c r="K92" s="484"/>
      <c r="L92" s="24"/>
      <c r="M92" s="484">
        <f>IF('[2]p27'!$K$59&lt;&gt;0,'[2]p27'!$K$59,"")</f>
      </c>
      <c r="N92" s="484"/>
      <c r="O92" s="24"/>
      <c r="P92" s="24">
        <f>IF('[2]p27'!$L$59&lt;&gt;0,'[2]p27'!$L$59,"")</f>
      </c>
      <c r="Q92" s="42"/>
      <c r="R92" s="484">
        <f>IF('[2]p27'!$J$59&lt;&gt;0,'[2]p27'!$J$59,"")</f>
      </c>
      <c r="S92" s="484"/>
    </row>
    <row r="93" spans="1:19" s="2" customFormat="1" ht="13.5" customHeight="1">
      <c r="A93" s="479"/>
      <c r="B93" s="480"/>
      <c r="C93" s="480"/>
      <c r="D93" s="480"/>
      <c r="E93" s="480"/>
      <c r="F93" s="480"/>
      <c r="G93" s="480"/>
      <c r="H93" s="480"/>
      <c r="I93" s="480"/>
      <c r="J93" s="480"/>
      <c r="K93" s="480"/>
      <c r="L93" s="480"/>
      <c r="M93" s="480"/>
      <c r="N93" s="480"/>
      <c r="O93" s="480"/>
      <c r="P93" s="480"/>
      <c r="Q93" s="480"/>
      <c r="R93" s="480"/>
      <c r="S93" s="480"/>
    </row>
    <row r="94" spans="1:19" s="34" customFormat="1" ht="11.25">
      <c r="A94" s="386" t="str">
        <f>T('[2]p28'!$C$13:$G$13)</f>
        <v>Miriam Costa</v>
      </c>
      <c r="B94" s="387"/>
      <c r="C94" s="387"/>
      <c r="D94" s="387"/>
      <c r="E94" s="481"/>
      <c r="F94" s="482"/>
      <c r="G94" s="483"/>
      <c r="H94" s="483"/>
      <c r="I94" s="483"/>
      <c r="J94" s="483"/>
      <c r="K94" s="483"/>
      <c r="L94" s="483"/>
      <c r="M94" s="483"/>
      <c r="N94" s="483"/>
      <c r="O94" s="483"/>
      <c r="P94" s="483"/>
      <c r="Q94" s="483"/>
      <c r="R94" s="483"/>
      <c r="S94" s="483"/>
    </row>
    <row r="95" spans="1:19" s="2" customFormat="1" ht="13.5" customHeight="1">
      <c r="A95" s="419" t="str">
        <f>IF('[2]p28'!$A$57&lt;&gt;0,'[2]p28'!$A$57,"")</f>
        <v>Calculo Diferencial e Integral I - T 02</v>
      </c>
      <c r="B95" s="419"/>
      <c r="C95" s="419"/>
      <c r="D95" s="419"/>
      <c r="E95" s="419"/>
      <c r="F95" s="484">
        <f>IF('[2]p28'!$F$57&lt;&gt;0,'[2]p28'!$F$57,"")</f>
        <v>90</v>
      </c>
      <c r="G95" s="484"/>
      <c r="H95" s="484">
        <f>IF('[2]p28'!$E$57&lt;&gt;0,'[2]p28'!$E$57,"")</f>
        <v>6</v>
      </c>
      <c r="I95" s="484"/>
      <c r="J95" s="484">
        <f>IF('[2]p28'!$I$57&lt;&gt;0,'[2]p28'!$I$57,"")</f>
        <v>58</v>
      </c>
      <c r="K95" s="484"/>
      <c r="L95" s="24"/>
      <c r="M95" s="484">
        <f>IF('[2]p28'!$K$57&lt;&gt;0,'[2]p28'!$K$57,"")</f>
        <v>16</v>
      </c>
      <c r="N95" s="484"/>
      <c r="O95" s="24"/>
      <c r="P95" s="24">
        <f>IF('[2]p28'!$L$57&lt;&gt;0,'[2]p28'!$L$57,"")</f>
        <v>24</v>
      </c>
      <c r="Q95" s="42"/>
      <c r="R95" s="484">
        <f>IF('[2]p28'!$J$57&lt;&gt;0,'[2]p28'!$J$57,"")</f>
        <v>18</v>
      </c>
      <c r="S95" s="484"/>
    </row>
    <row r="96" spans="1:19" s="2" customFormat="1" ht="13.5" customHeight="1">
      <c r="A96" s="419" t="str">
        <f>IF('[2]p28'!$A$58&lt;&gt;0,'[2]p28'!$A$58,"")</f>
        <v>Calculo Diferencial e Integral I - T 07</v>
      </c>
      <c r="B96" s="419"/>
      <c r="C96" s="419"/>
      <c r="D96" s="419"/>
      <c r="E96" s="419"/>
      <c r="F96" s="484">
        <f>IF('[2]p28'!$F$58&lt;&gt;0,'[2]p28'!$F$58,"")</f>
        <v>90</v>
      </c>
      <c r="G96" s="484"/>
      <c r="H96" s="484">
        <f>IF('[2]p28'!$E$58&lt;&gt;0,'[2]p28'!$E$58,"")</f>
        <v>6</v>
      </c>
      <c r="I96" s="484"/>
      <c r="J96" s="484">
        <f>IF('[2]p28'!$I$58&lt;&gt;0,'[2]p28'!$I$58,"")</f>
        <v>61</v>
      </c>
      <c r="K96" s="484"/>
      <c r="L96" s="24"/>
      <c r="M96" s="484">
        <f>IF('[2]p28'!$K$58&lt;&gt;0,'[2]p28'!$K$58,"")</f>
        <v>17</v>
      </c>
      <c r="N96" s="484"/>
      <c r="O96" s="24"/>
      <c r="P96" s="24">
        <f>IF('[2]p28'!$L$58&lt;&gt;0,'[2]p28'!$L$58,"")</f>
        <v>20</v>
      </c>
      <c r="Q96" s="42"/>
      <c r="R96" s="484">
        <f>IF('[2]p28'!$J$58&lt;&gt;0,'[2]p28'!$J$58,"")</f>
        <v>24</v>
      </c>
      <c r="S96" s="484"/>
    </row>
    <row r="97" spans="1:19" s="2" customFormat="1" ht="13.5" customHeight="1">
      <c r="A97" s="479"/>
      <c r="B97" s="480"/>
      <c r="C97" s="480"/>
      <c r="D97" s="480"/>
      <c r="E97" s="480"/>
      <c r="F97" s="480"/>
      <c r="G97" s="480"/>
      <c r="H97" s="480"/>
      <c r="I97" s="480"/>
      <c r="J97" s="480"/>
      <c r="K97" s="480"/>
      <c r="L97" s="480"/>
      <c r="M97" s="480"/>
      <c r="N97" s="480"/>
      <c r="O97" s="480"/>
      <c r="P97" s="480"/>
      <c r="Q97" s="480"/>
      <c r="R97" s="480"/>
      <c r="S97" s="480"/>
    </row>
    <row r="98" spans="1:19" s="34" customFormat="1" ht="11.25">
      <c r="A98" s="386" t="str">
        <f>T('[2]p29'!$C$13:$G$13)</f>
        <v>Patrícia Batista Leal</v>
      </c>
      <c r="B98" s="387"/>
      <c r="C98" s="387"/>
      <c r="D98" s="387"/>
      <c r="E98" s="481"/>
      <c r="F98" s="482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483"/>
    </row>
    <row r="99" spans="1:19" s="2" customFormat="1" ht="13.5" customHeight="1">
      <c r="A99" s="419" t="str">
        <f>IF('[2]p29'!$A$57&lt;&gt;0,'[2]p29'!$A$57,"")</f>
        <v>Estatística Aplicada às Ciências Sociais II - T 01</v>
      </c>
      <c r="B99" s="419"/>
      <c r="C99" s="419"/>
      <c r="D99" s="419"/>
      <c r="E99" s="419"/>
      <c r="F99" s="484">
        <f>IF('[2]p29'!$F$57&lt;&gt;0,'[2]p29'!$F$57,"")</f>
        <v>45</v>
      </c>
      <c r="G99" s="484"/>
      <c r="H99" s="484">
        <f>IF('[2]p29'!$E$57&lt;&gt;0,'[2]p29'!$E$57,"")</f>
        <v>3</v>
      </c>
      <c r="I99" s="484"/>
      <c r="J99" s="484">
        <f>IF('[2]p29'!$I$57&lt;&gt;0,'[2]p29'!$I$57,"")</f>
      </c>
      <c r="K99" s="484"/>
      <c r="L99" s="24"/>
      <c r="M99" s="484">
        <f>IF('[2]p29'!$K$57&lt;&gt;0,'[2]p29'!$K$57,"")</f>
      </c>
      <c r="N99" s="484"/>
      <c r="O99" s="24"/>
      <c r="P99" s="24">
        <f>IF('[2]p29'!$L$57&lt;&gt;0,'[2]p29'!$L$57,"")</f>
      </c>
      <c r="Q99" s="42"/>
      <c r="R99" s="484">
        <f>IF('[2]p29'!$J$57&lt;&gt;0,'[2]p29'!$J$57,"")</f>
      </c>
      <c r="S99" s="484"/>
    </row>
    <row r="100" spans="1:19" s="2" customFormat="1" ht="13.5" customHeight="1">
      <c r="A100" s="419" t="str">
        <f>IF('[2]p29'!$A$58&lt;&gt;0,'[2]p29'!$A$58,"")</f>
        <v>Estatística Aplicada ao Design - T 01</v>
      </c>
      <c r="B100" s="419"/>
      <c r="C100" s="419"/>
      <c r="D100" s="419"/>
      <c r="E100" s="419"/>
      <c r="F100" s="484">
        <f>IF('[2]p29'!$F$58&lt;&gt;0,'[2]p29'!$F$58,"")</f>
        <v>45</v>
      </c>
      <c r="G100" s="484"/>
      <c r="H100" s="484">
        <f>IF('[2]p29'!$E$58&lt;&gt;0,'[2]p29'!$E$58,"")</f>
        <v>3</v>
      </c>
      <c r="I100" s="484"/>
      <c r="J100" s="484">
        <f>IF('[2]p29'!$I$58&lt;&gt;0,'[2]p29'!$I$58,"")</f>
      </c>
      <c r="K100" s="484"/>
      <c r="L100" s="24"/>
      <c r="M100" s="484">
        <f>IF('[2]p29'!$K$58&lt;&gt;0,'[2]p29'!$K$58,"")</f>
      </c>
      <c r="N100" s="484"/>
      <c r="O100" s="24"/>
      <c r="P100" s="24">
        <f>IF('[2]p29'!$L$58&lt;&gt;0,'[2]p29'!$L$58,"")</f>
      </c>
      <c r="Q100" s="42"/>
      <c r="R100" s="484">
        <f>IF('[2]p29'!$J$58&lt;&gt;0,'[2]p29'!$J$58,"")</f>
      </c>
      <c r="S100" s="484"/>
    </row>
    <row r="101" spans="1:19" s="2" customFormat="1" ht="13.5" customHeight="1">
      <c r="A101" s="419" t="str">
        <f>IF('[2]p29'!$A$59&lt;&gt;0,'[2]p29'!$A$59,"")</f>
        <v>Métodos Estatísticos - T 01</v>
      </c>
      <c r="B101" s="419"/>
      <c r="C101" s="419"/>
      <c r="D101" s="419"/>
      <c r="E101" s="419"/>
      <c r="F101" s="484">
        <f>IF('[2]p29'!$F$59&lt;&gt;0,'[2]p29'!$F$59,"")</f>
        <v>45</v>
      </c>
      <c r="G101" s="484"/>
      <c r="H101" s="484">
        <f>IF('[2]p29'!$E$59&lt;&gt;0,'[2]p29'!$E$59,"")</f>
        <v>3</v>
      </c>
      <c r="I101" s="484"/>
      <c r="J101" s="484">
        <f>IF('[2]p29'!$I$59&lt;&gt;0,'[2]p29'!$I$59,"")</f>
      </c>
      <c r="K101" s="484"/>
      <c r="L101" s="24"/>
      <c r="M101" s="484">
        <f>IF('[2]p29'!$K$59&lt;&gt;0,'[2]p29'!$K$59,"")</f>
      </c>
      <c r="N101" s="484"/>
      <c r="O101" s="24"/>
      <c r="P101" s="24">
        <f>IF('[2]p29'!$L$59&lt;&gt;0,'[2]p29'!$L$59,"")</f>
      </c>
      <c r="Q101" s="42"/>
      <c r="R101" s="484">
        <f>IF('[2]p29'!$J$59&lt;&gt;0,'[2]p29'!$J$59,"")</f>
      </c>
      <c r="S101" s="484"/>
    </row>
    <row r="102" spans="1:19" s="2" customFormat="1" ht="13.5" customHeight="1">
      <c r="A102" s="419" t="str">
        <f>IF('[2]p29'!$A$60&lt;&gt;0,'[2]p29'!$A$60,"")</f>
        <v>TE - Métodos Estatísticos - T 01</v>
      </c>
      <c r="B102" s="419"/>
      <c r="C102" s="419"/>
      <c r="D102" s="419"/>
      <c r="E102" s="419"/>
      <c r="F102" s="484">
        <f>IF('[2]p29'!$F$60&lt;&gt;0,'[2]p29'!$F$60,"")</f>
        <v>45</v>
      </c>
      <c r="G102" s="484"/>
      <c r="H102" s="484">
        <f>IF('[2]p29'!$E$60&lt;&gt;0,'[2]p29'!$E$60,"")</f>
        <v>3</v>
      </c>
      <c r="I102" s="484"/>
      <c r="J102" s="484">
        <f>IF('[2]p29'!$I$60&lt;&gt;0,'[2]p29'!$I$60,"")</f>
      </c>
      <c r="K102" s="484"/>
      <c r="L102" s="24"/>
      <c r="M102" s="484">
        <f>IF('[2]p29'!$K$60&lt;&gt;0,'[2]p29'!$K$60,"")</f>
      </c>
      <c r="N102" s="484"/>
      <c r="O102" s="24"/>
      <c r="P102" s="24">
        <f>IF('[2]p29'!$L$60&lt;&gt;0,'[2]p29'!$L$60,"")</f>
      </c>
      <c r="Q102" s="42"/>
      <c r="R102" s="484">
        <f>IF('[2]p29'!$J$60&lt;&gt;0,'[2]p29'!$J$60,"")</f>
      </c>
      <c r="S102" s="484"/>
    </row>
    <row r="103" spans="1:19" s="34" customFormat="1" ht="11.25">
      <c r="A103" s="386" t="str">
        <f>T('[2]p30'!$C$13:$G$13)</f>
        <v>Rosana Marques da Silva</v>
      </c>
      <c r="B103" s="387"/>
      <c r="C103" s="387"/>
      <c r="D103" s="387"/>
      <c r="E103" s="481"/>
      <c r="F103" s="482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483"/>
      <c r="S103" s="483"/>
    </row>
    <row r="104" spans="1:19" s="2" customFormat="1" ht="13.5" customHeight="1">
      <c r="A104" s="419" t="str">
        <f>IF('[2]p30'!$A$57&lt;&gt;0,'[2]p30'!$A$57,"")</f>
        <v>Equações Diferenciais Lineares - T 02</v>
      </c>
      <c r="B104" s="419"/>
      <c r="C104" s="419"/>
      <c r="D104" s="419"/>
      <c r="E104" s="419"/>
      <c r="F104" s="484">
        <f>IF('[2]p30'!$F$57&lt;&gt;0,'[2]p30'!$F$57,"")</f>
        <v>60</v>
      </c>
      <c r="G104" s="484"/>
      <c r="H104" s="484">
        <f>IF('[2]p30'!$E$57&lt;&gt;0,'[2]p30'!$E$57,"")</f>
        <v>4</v>
      </c>
      <c r="I104" s="484"/>
      <c r="J104" s="484">
        <f>IF('[2]p30'!$I$57&lt;&gt;0,'[2]p30'!$I$57,"")</f>
        <v>45</v>
      </c>
      <c r="K104" s="484"/>
      <c r="L104" s="24"/>
      <c r="M104" s="484">
        <f>IF('[2]p30'!$K$57&lt;&gt;0,'[2]p30'!$K$57,"")</f>
        <v>14</v>
      </c>
      <c r="N104" s="484"/>
      <c r="O104" s="24"/>
      <c r="P104" s="24">
        <f>IF('[2]p30'!$L$57&lt;&gt;0,'[2]p30'!$L$57,"")</f>
        <v>7</v>
      </c>
      <c r="Q104" s="42"/>
      <c r="R104" s="484">
        <f>IF('[2]p30'!$J$57&lt;&gt;0,'[2]p30'!$J$57,"")</f>
        <v>24</v>
      </c>
      <c r="S104" s="484"/>
    </row>
    <row r="105" spans="1:19" s="2" customFormat="1" ht="13.5" customHeight="1">
      <c r="A105" s="419" t="str">
        <f>IF('[2]p30'!$A$58&lt;&gt;0,'[2]p30'!$A$58,"")</f>
        <v>Equações Diferenciais Lineares - T 04</v>
      </c>
      <c r="B105" s="419"/>
      <c r="C105" s="419"/>
      <c r="D105" s="419"/>
      <c r="E105" s="419"/>
      <c r="F105" s="484">
        <f>IF('[2]p30'!$F$58&lt;&gt;0,'[2]p30'!$F$58,"")</f>
        <v>60</v>
      </c>
      <c r="G105" s="484"/>
      <c r="H105" s="484">
        <f>IF('[2]p30'!$E$58&lt;&gt;0,'[2]p30'!$E$58,"")</f>
        <v>4</v>
      </c>
      <c r="I105" s="484"/>
      <c r="J105" s="484">
        <f>IF('[2]p30'!$I$58&lt;&gt;0,'[2]p30'!$I$58,"")</f>
        <v>8</v>
      </c>
      <c r="K105" s="484"/>
      <c r="L105" s="24"/>
      <c r="M105" s="484">
        <f>IF('[2]p30'!$K$58&lt;&gt;0,'[2]p30'!$K$58,"")</f>
        <v>1</v>
      </c>
      <c r="N105" s="484"/>
      <c r="O105" s="24"/>
      <c r="P105" s="24">
        <f>IF('[2]p30'!$L$58&lt;&gt;0,'[2]p30'!$L$58,"")</f>
      </c>
      <c r="Q105" s="42"/>
      <c r="R105" s="484">
        <f>IF('[2]p30'!$J$58&lt;&gt;0,'[2]p30'!$J$58,"")</f>
        <v>7</v>
      </c>
      <c r="S105" s="484"/>
    </row>
    <row r="106" spans="1:19" s="2" customFormat="1" ht="13.5" customHeight="1">
      <c r="A106" s="419" t="str">
        <f>IF('[2]p30'!$A$59&lt;&gt;0,'[2]p30'!$A$59,"")</f>
        <v>O Computador omo /Instrumento de Ensino</v>
      </c>
      <c r="B106" s="419"/>
      <c r="C106" s="419"/>
      <c r="D106" s="419"/>
      <c r="E106" s="419"/>
      <c r="F106" s="484">
        <f>IF('[2]p30'!$F$59&lt;&gt;0,'[2]p30'!$F$59,"")</f>
        <v>60</v>
      </c>
      <c r="G106" s="484"/>
      <c r="H106" s="484">
        <f>IF('[2]p30'!$E$59&lt;&gt;0,'[2]p30'!$E$59,"")</f>
        <v>3</v>
      </c>
      <c r="I106" s="484"/>
      <c r="J106" s="484">
        <f>IF('[2]p30'!$I$59&lt;&gt;0,'[2]p30'!$I$59,"")</f>
        <v>12</v>
      </c>
      <c r="K106" s="484"/>
      <c r="L106" s="24"/>
      <c r="M106" s="484">
        <f>IF('[2]p30'!$K$59&lt;&gt;0,'[2]p30'!$K$59,"")</f>
      </c>
      <c r="N106" s="484"/>
      <c r="O106" s="24"/>
      <c r="P106" s="24">
        <f>IF('[2]p30'!$L$59&lt;&gt;0,'[2]p30'!$L$59,"")</f>
      </c>
      <c r="Q106" s="42"/>
      <c r="R106" s="484">
        <f>IF('[2]p30'!$J$59&lt;&gt;0,'[2]p30'!$J$59,"")</f>
        <v>12</v>
      </c>
      <c r="S106" s="484"/>
    </row>
    <row r="107" spans="1:19" s="2" customFormat="1" ht="13.5" customHeight="1">
      <c r="A107" s="479"/>
      <c r="B107" s="480"/>
      <c r="C107" s="480"/>
      <c r="D107" s="480"/>
      <c r="E107" s="480"/>
      <c r="F107" s="480"/>
      <c r="G107" s="480"/>
      <c r="H107" s="480"/>
      <c r="I107" s="480"/>
      <c r="J107" s="480"/>
      <c r="K107" s="480"/>
      <c r="L107" s="480"/>
      <c r="M107" s="480"/>
      <c r="N107" s="480"/>
      <c r="O107" s="480"/>
      <c r="P107" s="480"/>
      <c r="Q107" s="480"/>
      <c r="R107" s="480"/>
      <c r="S107" s="480"/>
    </row>
    <row r="108" spans="1:19" s="34" customFormat="1" ht="11.25">
      <c r="A108" s="386" t="str">
        <f>T('[2]p32'!$C$13:$G$13)</f>
        <v>Sérgio Mota Alves</v>
      </c>
      <c r="B108" s="387"/>
      <c r="C108" s="387"/>
      <c r="D108" s="387"/>
      <c r="E108" s="481"/>
      <c r="F108" s="482"/>
      <c r="G108" s="483"/>
      <c r="H108" s="483"/>
      <c r="I108" s="483"/>
      <c r="J108" s="483"/>
      <c r="K108" s="483"/>
      <c r="L108" s="483"/>
      <c r="M108" s="483"/>
      <c r="N108" s="483"/>
      <c r="O108" s="483"/>
      <c r="P108" s="483"/>
      <c r="Q108" s="483"/>
      <c r="R108" s="483"/>
      <c r="S108" s="483"/>
    </row>
    <row r="109" spans="1:19" s="2" customFormat="1" ht="13.5" customHeight="1">
      <c r="A109" s="419" t="str">
        <f>IF('[2]p32'!$A$57&lt;&gt;0,'[2]p32'!$A$57,"")</f>
        <v>Álgebra I - T 01</v>
      </c>
      <c r="B109" s="419"/>
      <c r="C109" s="419"/>
      <c r="D109" s="419"/>
      <c r="E109" s="419"/>
      <c r="F109" s="484">
        <f>IF('[2]p32'!$F$57&lt;&gt;0,'[2]p32'!$F$57,"")</f>
        <v>60</v>
      </c>
      <c r="G109" s="484"/>
      <c r="H109" s="484">
        <f>IF('[2]p32'!$E$57&lt;&gt;0,'[2]p32'!$E$57,"")</f>
        <v>4</v>
      </c>
      <c r="I109" s="484"/>
      <c r="J109" s="484">
        <f>IF('[2]p32'!$I$57&lt;&gt;0,'[2]p32'!$I$57,"")</f>
        <v>10</v>
      </c>
      <c r="K109" s="484"/>
      <c r="L109" s="24"/>
      <c r="M109" s="484">
        <f>IF('[2]p32'!$K$57&lt;&gt;0,'[2]p32'!$K$57,"")</f>
        <v>3</v>
      </c>
      <c r="N109" s="484"/>
      <c r="O109" s="24"/>
      <c r="P109" s="24">
        <f>IF('[2]p32'!$L$57&lt;&gt;0,'[2]p32'!$L$57,"")</f>
      </c>
      <c r="Q109" s="42"/>
      <c r="R109" s="484">
        <f>IF('[2]p32'!$J$57&lt;&gt;0,'[2]p32'!$J$57,"")</f>
        <v>7</v>
      </c>
      <c r="S109" s="484"/>
    </row>
    <row r="110" spans="1:19" s="2" customFormat="1" ht="13.5" customHeight="1">
      <c r="A110" s="419" t="str">
        <f>IF('[2]p32'!$A$58&lt;&gt;0,'[2]p32'!$A$58,"")</f>
        <v>Calculo Diferencial e Integral III - T 01</v>
      </c>
      <c r="B110" s="419"/>
      <c r="C110" s="419"/>
      <c r="D110" s="419"/>
      <c r="E110" s="419"/>
      <c r="F110" s="484">
        <f>IF('[2]p32'!$F$58&lt;&gt;0,'[2]p32'!$F$58,"")</f>
        <v>60</v>
      </c>
      <c r="G110" s="484"/>
      <c r="H110" s="484">
        <f>IF('[2]p32'!$E$58&lt;&gt;0,'[2]p32'!$E$58,"")</f>
        <v>4</v>
      </c>
      <c r="I110" s="484"/>
      <c r="J110" s="484">
        <f>IF('[2]p32'!$I$58&lt;&gt;0,'[2]p32'!$I$58,"")</f>
        <v>60</v>
      </c>
      <c r="K110" s="484"/>
      <c r="L110" s="24"/>
      <c r="M110" s="484">
        <f>IF('[2]p32'!$K$58&lt;&gt;0,'[2]p32'!$K$58,"")</f>
        <v>6</v>
      </c>
      <c r="N110" s="484"/>
      <c r="O110" s="24"/>
      <c r="P110" s="24">
        <f>IF('[2]p32'!$L$58&lt;&gt;0,'[2]p32'!$L$58,"")</f>
        <v>6</v>
      </c>
      <c r="Q110" s="42"/>
      <c r="R110" s="484">
        <f>IF('[2]p32'!$J$58&lt;&gt;0,'[2]p32'!$J$58,"")</f>
        <v>48</v>
      </c>
      <c r="S110" s="484"/>
    </row>
    <row r="111" spans="1:19" s="2" customFormat="1" ht="13.5" customHeight="1">
      <c r="A111" s="419" t="str">
        <f>IF('[2]p32'!$A$59&lt;&gt;0,'[2]p32'!$A$59,"")</f>
        <v>Fundamentos de Matem'atica Elementar I - T 02</v>
      </c>
      <c r="B111" s="419"/>
      <c r="C111" s="419"/>
      <c r="D111" s="419"/>
      <c r="E111" s="419"/>
      <c r="F111" s="484">
        <f>IF('[2]p32'!$F$59&lt;&gt;0,'[2]p32'!$F$59,"")</f>
        <v>60</v>
      </c>
      <c r="G111" s="484"/>
      <c r="H111" s="484">
        <f>IF('[2]p32'!$E$59&lt;&gt;0,'[2]p32'!$E$59,"")</f>
        <v>4</v>
      </c>
      <c r="I111" s="484"/>
      <c r="J111" s="484">
        <f>IF('[2]p32'!$I$59&lt;&gt;0,'[2]p32'!$I$59,"")</f>
        <v>24</v>
      </c>
      <c r="K111" s="484"/>
      <c r="L111" s="24"/>
      <c r="M111" s="484">
        <f>IF('[2]p32'!$K$59&lt;&gt;0,'[2]p32'!$K$59,"")</f>
        <v>3</v>
      </c>
      <c r="N111" s="484"/>
      <c r="O111" s="24"/>
      <c r="P111" s="24">
        <f>IF('[2]p32'!$L$59&lt;&gt;0,'[2]p32'!$L$59,"")</f>
      </c>
      <c r="Q111" s="42"/>
      <c r="R111" s="484">
        <f>IF('[2]p32'!$J$59&lt;&gt;0,'[2]p32'!$J$59,"")</f>
        <v>21</v>
      </c>
      <c r="S111" s="484"/>
    </row>
    <row r="112" spans="1:19" s="2" customFormat="1" ht="13.5" customHeight="1">
      <c r="A112" s="479"/>
      <c r="B112" s="480"/>
      <c r="C112" s="480"/>
      <c r="D112" s="480"/>
      <c r="E112" s="480"/>
      <c r="F112" s="480"/>
      <c r="G112" s="480"/>
      <c r="H112" s="480"/>
      <c r="I112" s="480"/>
      <c r="J112" s="480"/>
      <c r="K112" s="480"/>
      <c r="L112" s="480"/>
      <c r="M112" s="480"/>
      <c r="N112" s="480"/>
      <c r="O112" s="480"/>
      <c r="P112" s="480"/>
      <c r="Q112" s="480"/>
      <c r="R112" s="480"/>
      <c r="S112" s="480"/>
    </row>
    <row r="113" spans="1:19" s="34" customFormat="1" ht="11.25">
      <c r="A113" s="386" t="str">
        <f>T('[2]p33'!$C$13:$G$13)</f>
        <v>Vandik Estevam Barbosa</v>
      </c>
      <c r="B113" s="387"/>
      <c r="C113" s="387"/>
      <c r="D113" s="387"/>
      <c r="E113" s="481"/>
      <c r="F113" s="482"/>
      <c r="G113" s="483"/>
      <c r="H113" s="483"/>
      <c r="I113" s="483"/>
      <c r="J113" s="483"/>
      <c r="K113" s="483"/>
      <c r="L113" s="483"/>
      <c r="M113" s="483"/>
      <c r="N113" s="483"/>
      <c r="O113" s="483"/>
      <c r="P113" s="483"/>
      <c r="Q113" s="483"/>
      <c r="R113" s="483"/>
      <c r="S113" s="483"/>
    </row>
    <row r="114" spans="1:19" s="2" customFormat="1" ht="13.5" customHeight="1">
      <c r="A114" s="419" t="str">
        <f>IF('[2]p33'!$A$57&lt;&gt;0,'[2]p33'!$A$57,"")</f>
        <v>Cálculo Diferencial e Integral II - T 04</v>
      </c>
      <c r="B114" s="419"/>
      <c r="C114" s="419"/>
      <c r="D114" s="419"/>
      <c r="E114" s="419"/>
      <c r="F114" s="484">
        <f>IF('[2]p33'!$F$57&lt;&gt;0,'[2]p33'!$F$57,"")</f>
        <v>60</v>
      </c>
      <c r="G114" s="484"/>
      <c r="H114" s="484">
        <f>IF('[2]p33'!$E$57&lt;&gt;0,'[2]p33'!$E$57,"")</f>
        <v>4</v>
      </c>
      <c r="I114" s="484"/>
      <c r="J114" s="484">
        <f>IF('[2]p33'!$I$57&lt;&gt;0,'[2]p33'!$I$57,"")</f>
        <v>51</v>
      </c>
      <c r="K114" s="484"/>
      <c r="L114" s="24"/>
      <c r="M114" s="484">
        <f>IF('[2]p33'!$K$57&lt;&gt;0,'[2]p33'!$K$57,"")</f>
        <v>11</v>
      </c>
      <c r="N114" s="484"/>
      <c r="O114" s="24"/>
      <c r="P114" s="24">
        <f>IF('[2]p33'!$L$57&lt;&gt;0,'[2]p33'!$L$57,"")</f>
        <v>21</v>
      </c>
      <c r="Q114" s="42"/>
      <c r="R114" s="484">
        <f>IF('[2]p33'!$J$57&lt;&gt;0,'[2]p33'!$J$57,"")</f>
        <v>19</v>
      </c>
      <c r="S114" s="484"/>
    </row>
    <row r="115" spans="1:19" s="2" customFormat="1" ht="13.5" customHeight="1">
      <c r="A115" s="419" t="str">
        <f>IF('[2]p33'!$A$58&lt;&gt;0,'[2]p33'!$A$58,"")</f>
        <v>Cálculo Diferencial e Integral II - T 02 (Comp.+ Elétr)</v>
      </c>
      <c r="B115" s="419"/>
      <c r="C115" s="419"/>
      <c r="D115" s="419"/>
      <c r="E115" s="419"/>
      <c r="F115" s="484">
        <f>IF('[2]p33'!$F$58&lt;&gt;0,'[2]p33'!$F$58,"")</f>
        <v>60</v>
      </c>
      <c r="G115" s="484"/>
      <c r="H115" s="484">
        <f>IF('[2]p33'!$E$58&lt;&gt;0,'[2]p33'!$E$58,"")</f>
        <v>4</v>
      </c>
      <c r="I115" s="484"/>
      <c r="J115" s="484">
        <f>IF('[2]p33'!$I$58&lt;&gt;0,'[2]p33'!$I$58,"")</f>
        <v>59</v>
      </c>
      <c r="K115" s="484"/>
      <c r="L115" s="24"/>
      <c r="M115" s="484">
        <f>IF('[2]p33'!$K$58&lt;&gt;0,'[2]p33'!$K$58,"")</f>
        <v>16</v>
      </c>
      <c r="N115" s="484"/>
      <c r="O115" s="24"/>
      <c r="P115" s="24">
        <f>IF('[2]p33'!$L$58&lt;&gt;0,'[2]p33'!$L$58,"")</f>
        <v>25</v>
      </c>
      <c r="Q115" s="42"/>
      <c r="R115" s="484">
        <f>IF('[2]p33'!$J$58&lt;&gt;0,'[2]p33'!$J$58,"")</f>
        <v>18</v>
      </c>
      <c r="S115" s="484"/>
    </row>
    <row r="116" spans="1:19" s="2" customFormat="1" ht="13.5" customHeight="1">
      <c r="A116" s="419" t="str">
        <f>IF('[2]p33'!$A$59&lt;&gt;0,'[2]p33'!$A$59,"")</f>
        <v>Variáveis Complexas - T 01</v>
      </c>
      <c r="B116" s="419"/>
      <c r="C116" s="419"/>
      <c r="D116" s="419"/>
      <c r="E116" s="419"/>
      <c r="F116" s="484">
        <f>IF('[2]p33'!$F$59&lt;&gt;0,'[2]p33'!$F$59,"")</f>
        <v>60</v>
      </c>
      <c r="G116" s="484"/>
      <c r="H116" s="484">
        <f>IF('[2]p33'!$E$59&lt;&gt;0,'[2]p33'!$E$59,"")</f>
        <v>4</v>
      </c>
      <c r="I116" s="484"/>
      <c r="J116" s="484">
        <f>IF('[2]p33'!$I$59&lt;&gt;0,'[2]p33'!$I$59,"")</f>
        <v>60</v>
      </c>
      <c r="K116" s="484"/>
      <c r="L116" s="24"/>
      <c r="M116" s="484">
        <f>IF('[2]p33'!$K$59&lt;&gt;0,'[2]p33'!$K$59,"")</f>
        <v>23</v>
      </c>
      <c r="N116" s="484"/>
      <c r="O116" s="24"/>
      <c r="P116" s="24">
        <f>IF('[2]p33'!$L$59&lt;&gt;0,'[2]p33'!$L$59,"")</f>
        <v>22</v>
      </c>
      <c r="Q116" s="42"/>
      <c r="R116" s="484">
        <f>IF('[2]p33'!$J$59&lt;&gt;0,'[2]p33'!$J$59,"")</f>
        <v>15</v>
      </c>
      <c r="S116" s="484"/>
    </row>
    <row r="117" spans="1:19" s="2" customFormat="1" ht="13.5" customHeight="1">
      <c r="A117" s="479"/>
      <c r="B117" s="480"/>
      <c r="C117" s="480"/>
      <c r="D117" s="480"/>
      <c r="E117" s="480"/>
      <c r="F117" s="480"/>
      <c r="G117" s="480"/>
      <c r="H117" s="480"/>
      <c r="I117" s="480"/>
      <c r="J117" s="480"/>
      <c r="K117" s="480"/>
      <c r="L117" s="480"/>
      <c r="M117" s="480"/>
      <c r="N117" s="480"/>
      <c r="O117" s="480"/>
      <c r="P117" s="480"/>
      <c r="Q117" s="480"/>
      <c r="R117" s="480"/>
      <c r="S117" s="480"/>
    </row>
    <row r="118" spans="1:19" s="34" customFormat="1" ht="11.25">
      <c r="A118" s="386" t="str">
        <f>T('[2]p34'!$C$13:$G$13)</f>
        <v>Vanio Fragoso de Melo</v>
      </c>
      <c r="B118" s="387"/>
      <c r="C118" s="387"/>
      <c r="D118" s="387"/>
      <c r="E118" s="481"/>
      <c r="F118" s="482"/>
      <c r="G118" s="483"/>
      <c r="H118" s="483"/>
      <c r="I118" s="483"/>
      <c r="J118" s="483"/>
      <c r="K118" s="483"/>
      <c r="L118" s="483"/>
      <c r="M118" s="483"/>
      <c r="N118" s="483"/>
      <c r="O118" s="483"/>
      <c r="P118" s="483"/>
      <c r="Q118" s="483"/>
      <c r="R118" s="483"/>
      <c r="S118" s="483"/>
    </row>
    <row r="119" spans="1:19" s="2" customFormat="1" ht="13.5" customHeight="1">
      <c r="A119" s="419" t="str">
        <f>IF('[2]p34'!$A$57&lt;&gt;0,'[2]p34'!$A$57,"")</f>
        <v>Cálculo Diferencial e Integral II - T 04</v>
      </c>
      <c r="B119" s="419"/>
      <c r="C119" s="419"/>
      <c r="D119" s="419"/>
      <c r="E119" s="419"/>
      <c r="F119" s="484">
        <f>IF('[2]p34'!$F$57&lt;&gt;0,'[2]p34'!$F$57,"")</f>
        <v>15</v>
      </c>
      <c r="G119" s="484"/>
      <c r="H119" s="484">
        <f>IF('[2]p34'!$E$57&lt;&gt;0,'[2]p34'!$E$57,"")</f>
        <v>1</v>
      </c>
      <c r="I119" s="484"/>
      <c r="J119" s="484">
        <f>IF('[2]p34'!$I$57&lt;&gt;0,'[2]p34'!$I$57,"")</f>
        <v>40</v>
      </c>
      <c r="K119" s="484"/>
      <c r="L119" s="24"/>
      <c r="M119" s="484">
        <f>IF('[2]p34'!$K$57&lt;&gt;0,'[2]p34'!$K$57,"")</f>
        <v>18</v>
      </c>
      <c r="N119" s="484"/>
      <c r="O119" s="24"/>
      <c r="P119" s="24">
        <f>IF('[2]p34'!$L$57&lt;&gt;0,'[2]p34'!$L$57,"")</f>
        <v>13</v>
      </c>
      <c r="Q119" s="42"/>
      <c r="R119" s="484">
        <f>IF('[2]p34'!$J$57&lt;&gt;0,'[2]p34'!$J$57,"")</f>
        <v>9</v>
      </c>
      <c r="S119" s="484"/>
    </row>
    <row r="120" spans="1:19" s="2" customFormat="1" ht="13.5" customHeight="1">
      <c r="A120" s="419" t="str">
        <f>IF('[2]p34'!$A$58&lt;&gt;0,'[2]p34'!$A$58,"")</f>
        <v>Álgebra Vetorial e Geometria Analítica - T 07</v>
      </c>
      <c r="B120" s="419"/>
      <c r="C120" s="419"/>
      <c r="D120" s="419"/>
      <c r="E120" s="419"/>
      <c r="F120" s="484">
        <f>IF('[2]p34'!$F$58&lt;&gt;0,'[2]p34'!$F$58,"")</f>
        <v>60</v>
      </c>
      <c r="G120" s="484"/>
      <c r="H120" s="484">
        <f>IF('[2]p34'!$E$58&lt;&gt;0,'[2]p34'!$E$58,"")</f>
        <v>4</v>
      </c>
      <c r="I120" s="484"/>
      <c r="J120" s="484">
        <f>IF('[2]p34'!$I$58&lt;&gt;0,'[2]p34'!$I$58,"")</f>
        <v>57</v>
      </c>
      <c r="K120" s="484"/>
      <c r="L120" s="24"/>
      <c r="M120" s="484">
        <f>IF('[2]p34'!$K$58&lt;&gt;0,'[2]p34'!$K$58,"")</f>
        <v>38</v>
      </c>
      <c r="N120" s="484"/>
      <c r="O120" s="24"/>
      <c r="P120" s="24">
        <f>IF('[2]p34'!$L$58&lt;&gt;0,'[2]p34'!$L$58,"")</f>
        <v>9</v>
      </c>
      <c r="Q120" s="42"/>
      <c r="R120" s="484">
        <f>IF('[2]p34'!$J$58&lt;&gt;0,'[2]p34'!$J$58,"")</f>
        <v>10</v>
      </c>
      <c r="S120" s="484"/>
    </row>
    <row r="121" spans="1:19" s="2" customFormat="1" ht="13.5" customHeight="1">
      <c r="A121" s="419" t="str">
        <f>IF('[2]p34'!$A$59&lt;&gt;0,'[2]p34'!$A$59,"")</f>
        <v>Álgebra Vetorial e Geometria Analítica - T10</v>
      </c>
      <c r="B121" s="419"/>
      <c r="C121" s="419"/>
      <c r="D121" s="419"/>
      <c r="E121" s="419"/>
      <c r="F121" s="484">
        <f>IF('[2]p34'!$F$59&lt;&gt;0,'[2]p34'!$F$59,"")</f>
        <v>60</v>
      </c>
      <c r="G121" s="484"/>
      <c r="H121" s="484">
        <f>IF('[2]p34'!$E$59&lt;&gt;0,'[2]p34'!$E$59,"")</f>
        <v>4</v>
      </c>
      <c r="I121" s="484"/>
      <c r="J121" s="484">
        <f>IF('[2]p34'!$I$59&lt;&gt;0,'[2]p34'!$I$59,"")</f>
        <v>31</v>
      </c>
      <c r="K121" s="484"/>
      <c r="L121" s="24"/>
      <c r="M121" s="484">
        <f>IF('[2]p34'!$K$59&lt;&gt;0,'[2]p34'!$K$59,"")</f>
        <v>12</v>
      </c>
      <c r="N121" s="484"/>
      <c r="O121" s="24"/>
      <c r="P121" s="24">
        <f>IF('[2]p34'!$L$59&lt;&gt;0,'[2]p34'!$L$59,"")</f>
        <v>6</v>
      </c>
      <c r="Q121" s="42"/>
      <c r="R121" s="484">
        <f>IF('[2]p34'!$J$59&lt;&gt;0,'[2]p34'!$J$59,"")</f>
        <v>13</v>
      </c>
      <c r="S121" s="484"/>
    </row>
    <row r="122" spans="1:19" s="2" customFormat="1" ht="13.5" customHeight="1">
      <c r="A122" s="479"/>
      <c r="B122" s="480"/>
      <c r="C122" s="480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  <c r="R122" s="480"/>
      <c r="S122" s="480"/>
    </row>
    <row r="123" spans="1:19" s="34" customFormat="1" ht="11.25">
      <c r="A123" s="386" t="str">
        <f>T('[2]p35'!$C$13:$G$13)</f>
        <v>Areli Mesquita da Silva</v>
      </c>
      <c r="B123" s="387"/>
      <c r="C123" s="387"/>
      <c r="D123" s="387"/>
      <c r="E123" s="481"/>
      <c r="F123" s="482"/>
      <c r="G123" s="483"/>
      <c r="H123" s="483"/>
      <c r="I123" s="483"/>
      <c r="J123" s="483"/>
      <c r="K123" s="483"/>
      <c r="L123" s="483"/>
      <c r="M123" s="483"/>
      <c r="N123" s="483"/>
      <c r="O123" s="483"/>
      <c r="P123" s="483"/>
      <c r="Q123" s="483"/>
      <c r="R123" s="483"/>
      <c r="S123" s="483"/>
    </row>
    <row r="124" spans="1:19" s="2" customFormat="1" ht="13.5" customHeight="1">
      <c r="A124" s="419" t="str">
        <f>IF('[2]p35'!$A$57&lt;&gt;0,'[2]p35'!$A$57,"")</f>
        <v>Métodos Estatísticos - T 01</v>
      </c>
      <c r="B124" s="419"/>
      <c r="C124" s="419"/>
      <c r="D124" s="419"/>
      <c r="E124" s="419"/>
      <c r="F124" s="484">
        <f>IF('[2]p35'!$F$57&lt;&gt;0,'[2]p35'!$F$57,"")</f>
        <v>15</v>
      </c>
      <c r="G124" s="484"/>
      <c r="H124" s="484">
        <f>IF('[2]p35'!$E$57&lt;&gt;0,'[2]p35'!$E$57,"")</f>
        <v>1</v>
      </c>
      <c r="I124" s="484"/>
      <c r="J124" s="484">
        <f>IF('[2]p35'!$I$57&lt;&gt;0,'[2]p35'!$I$57,"")</f>
        <v>45</v>
      </c>
      <c r="K124" s="484"/>
      <c r="L124" s="24"/>
      <c r="M124" s="484">
        <f>IF('[2]p35'!$K$57&lt;&gt;0,'[2]p35'!$K$57,"")</f>
        <v>12</v>
      </c>
      <c r="N124" s="484"/>
      <c r="O124" s="24"/>
      <c r="P124" s="24">
        <f>IF('[2]p35'!$L$57&lt;&gt;0,'[2]p35'!$L$57,"")</f>
        <v>4</v>
      </c>
      <c r="Q124" s="42"/>
      <c r="R124" s="484">
        <f>IF('[2]p35'!$J$57&lt;&gt;0,'[2]p35'!$J$57,"")</f>
        <v>29</v>
      </c>
      <c r="S124" s="484"/>
    </row>
    <row r="125" spans="1:19" s="2" customFormat="1" ht="13.5" customHeight="1">
      <c r="A125" s="419" t="str">
        <f>IF('[2]p35'!$A$58&lt;&gt;0,'[2]p35'!$A$58,"")</f>
        <v>TE(Métodos Estatísticos) - T 01</v>
      </c>
      <c r="B125" s="419"/>
      <c r="C125" s="419"/>
      <c r="D125" s="419"/>
      <c r="E125" s="419"/>
      <c r="F125" s="484">
        <f>IF('[2]p35'!$F$58&lt;&gt;0,'[2]p35'!$F$58,"")</f>
        <v>15</v>
      </c>
      <c r="G125" s="484"/>
      <c r="H125" s="484">
        <f>IF('[2]p35'!$E$58&lt;&gt;0,'[2]p35'!$E$58,"")</f>
        <v>1</v>
      </c>
      <c r="I125" s="484"/>
      <c r="J125" s="484">
        <f>IF('[2]p35'!$I$58&lt;&gt;0,'[2]p35'!$I$58,"")</f>
        <v>6</v>
      </c>
      <c r="K125" s="484"/>
      <c r="L125" s="24"/>
      <c r="M125" s="484">
        <f>IF('[2]p35'!$K$58&lt;&gt;0,'[2]p35'!$K$58,"")</f>
        <v>1</v>
      </c>
      <c r="N125" s="484"/>
      <c r="O125" s="24"/>
      <c r="P125" s="24">
        <f>IF('[2]p35'!$L$58&lt;&gt;0,'[2]p35'!$L$58,"")</f>
        <v>1</v>
      </c>
      <c r="Q125" s="42"/>
      <c r="R125" s="484">
        <f>IF('[2]p35'!$J$58&lt;&gt;0,'[2]p35'!$J$58,"")</f>
        <v>4</v>
      </c>
      <c r="S125" s="484"/>
    </row>
    <row r="126" spans="1:19" s="2" customFormat="1" ht="13.5" customHeight="1">
      <c r="A126" s="419" t="str">
        <f>IF('[2]p35'!$A$59&lt;&gt;0,'[2]p35'!$A$59,"")</f>
        <v>Estatística Aplicada ao Design - T 01</v>
      </c>
      <c r="B126" s="419"/>
      <c r="C126" s="419"/>
      <c r="D126" s="419"/>
      <c r="E126" s="419"/>
      <c r="F126" s="484">
        <f>IF('[2]p35'!$F$59&lt;&gt;0,'[2]p35'!$F$59,"")</f>
        <v>15</v>
      </c>
      <c r="G126" s="484"/>
      <c r="H126" s="484">
        <f>IF('[2]p35'!$E$59&lt;&gt;0,'[2]p35'!$E$59,"")</f>
        <v>1</v>
      </c>
      <c r="I126" s="484"/>
      <c r="J126" s="484">
        <f>IF('[2]p35'!$I$59&lt;&gt;0,'[2]p35'!$I$59,"")</f>
        <v>29</v>
      </c>
      <c r="K126" s="484"/>
      <c r="L126" s="24"/>
      <c r="M126" s="484">
        <f>IF('[2]p35'!$K$59&lt;&gt;0,'[2]p35'!$K$59,"")</f>
        <v>3</v>
      </c>
      <c r="N126" s="484"/>
      <c r="O126" s="24"/>
      <c r="P126" s="24">
        <f>IF('[2]p35'!$L$59&lt;&gt;0,'[2]p35'!$L$59,"")</f>
        <v>1</v>
      </c>
      <c r="Q126" s="42"/>
      <c r="R126" s="484">
        <f>IF('[2]p35'!$J$59&lt;&gt;0,'[2]p35'!$J$59,"")</f>
        <v>25</v>
      </c>
      <c r="S126" s="484"/>
    </row>
    <row r="127" spans="1:19" s="2" customFormat="1" ht="13.5" customHeight="1">
      <c r="A127" s="419" t="str">
        <f>IF('[2]p35'!$A$60&lt;&gt;0,'[2]p35'!$A$60,"")</f>
        <v>Estatística Aplicada às Ciências Sociais II - T 01</v>
      </c>
      <c r="B127" s="419"/>
      <c r="C127" s="419"/>
      <c r="D127" s="419"/>
      <c r="E127" s="419"/>
      <c r="F127" s="484">
        <f>IF('[2]p35'!$F$60&lt;&gt;0,'[2]p35'!$F$60,"")</f>
        <v>15</v>
      </c>
      <c r="G127" s="484"/>
      <c r="H127" s="484">
        <f>IF('[2]p35'!$E$60&lt;&gt;0,'[2]p35'!$E$60,"")</f>
        <v>1</v>
      </c>
      <c r="I127" s="484"/>
      <c r="J127" s="484">
        <f>IF('[2]p35'!$I$60&lt;&gt;0,'[2]p35'!$I$60,"")</f>
        <v>11</v>
      </c>
      <c r="K127" s="484"/>
      <c r="L127" s="24"/>
      <c r="M127" s="484">
        <f>IF('[2]p35'!$K$60&lt;&gt;0,'[2]p35'!$K$60,"")</f>
        <v>4</v>
      </c>
      <c r="N127" s="484"/>
      <c r="O127" s="24"/>
      <c r="P127" s="24">
        <f>IF('[2]p35'!$L$60&lt;&gt;0,'[2]p35'!$L$60,"")</f>
        <v>1</v>
      </c>
      <c r="Q127" s="42"/>
      <c r="R127" s="484">
        <f>IF('[2]p35'!$J$60&lt;&gt;0,'[2]p35'!$J$60,"")</f>
        <v>6</v>
      </c>
      <c r="S127" s="484"/>
    </row>
    <row r="128" spans="1:19" s="2" customFormat="1" ht="13.5" customHeight="1">
      <c r="A128" s="479"/>
      <c r="B128" s="480"/>
      <c r="C128" s="480"/>
      <c r="D128" s="480"/>
      <c r="E128" s="480"/>
      <c r="F128" s="480"/>
      <c r="G128" s="480"/>
      <c r="H128" s="480"/>
      <c r="I128" s="480"/>
      <c r="J128" s="480"/>
      <c r="K128" s="480"/>
      <c r="L128" s="480"/>
      <c r="M128" s="480"/>
      <c r="N128" s="480"/>
      <c r="O128" s="480"/>
      <c r="P128" s="480"/>
      <c r="Q128" s="480"/>
      <c r="R128" s="480"/>
      <c r="S128" s="480"/>
    </row>
    <row r="129" spans="1:19" s="34" customFormat="1" ht="11.25">
      <c r="A129" s="386" t="str">
        <f>T('[2]p36'!$C$13:$G$13)</f>
        <v>Cícero Januário Guimarães </v>
      </c>
      <c r="B129" s="387"/>
      <c r="C129" s="387"/>
      <c r="D129" s="387"/>
      <c r="E129" s="481"/>
      <c r="F129" s="482"/>
      <c r="G129" s="483"/>
      <c r="H129" s="483"/>
      <c r="I129" s="483"/>
      <c r="J129" s="483"/>
      <c r="K129" s="483"/>
      <c r="L129" s="483"/>
      <c r="M129" s="483"/>
      <c r="N129" s="483"/>
      <c r="O129" s="483"/>
      <c r="P129" s="483"/>
      <c r="Q129" s="483"/>
      <c r="R129" s="483"/>
      <c r="S129" s="483"/>
    </row>
    <row r="130" spans="1:19" s="2" customFormat="1" ht="13.5" customHeight="1">
      <c r="A130" s="419" t="str">
        <f>IF('[2]p36'!$A$57&lt;&gt;0,'[2]p36'!$A$57,"")</f>
        <v>Álgebra Linear - T 01 (Elétrica + Computação)</v>
      </c>
      <c r="B130" s="419"/>
      <c r="C130" s="419"/>
      <c r="D130" s="419"/>
      <c r="E130" s="419"/>
      <c r="F130" s="484">
        <f>IF('[2]p36'!$F$57&lt;&gt;0,'[2]p36'!$F$57,"")</f>
        <v>60</v>
      </c>
      <c r="G130" s="484"/>
      <c r="H130" s="484">
        <f>IF('[2]p36'!$E$57&lt;&gt;0,'[2]p36'!$E$57,"")</f>
        <v>4</v>
      </c>
      <c r="I130" s="484"/>
      <c r="J130" s="484">
        <f>IF('[2]p36'!$I$57&lt;&gt;0,'[2]p36'!$I$57,"")</f>
        <v>60</v>
      </c>
      <c r="K130" s="484"/>
      <c r="L130" s="24"/>
      <c r="M130" s="484">
        <f>IF('[2]p36'!$K$57&lt;&gt;0,'[2]p36'!$K$57,"")</f>
        <v>30</v>
      </c>
      <c r="N130" s="484"/>
      <c r="O130" s="24"/>
      <c r="P130" s="24">
        <f>IF('[2]p36'!$L$57&lt;&gt;0,'[2]p36'!$L$57,"")</f>
        <v>7</v>
      </c>
      <c r="Q130" s="42"/>
      <c r="R130" s="484">
        <f>IF('[2]p36'!$J$57&lt;&gt;0,'[2]p36'!$J$57,"")</f>
        <v>23</v>
      </c>
      <c r="S130" s="484"/>
    </row>
    <row r="131" spans="1:19" s="2" customFormat="1" ht="13.5" customHeight="1">
      <c r="A131" s="419" t="str">
        <f>IF('[2]p36'!$A$58&lt;&gt;0,'[2]p36'!$A$58,"")</f>
        <v>Álgebra Linear I - T 03</v>
      </c>
      <c r="B131" s="419"/>
      <c r="C131" s="419"/>
      <c r="D131" s="419"/>
      <c r="E131" s="419"/>
      <c r="F131" s="484">
        <f>IF('[2]p36'!$F$58&lt;&gt;0,'[2]p36'!$F$58,"")</f>
        <v>60</v>
      </c>
      <c r="G131" s="484"/>
      <c r="H131" s="484">
        <f>IF('[2]p36'!$E$58&lt;&gt;0,'[2]p36'!$E$58,"")</f>
        <v>4</v>
      </c>
      <c r="I131" s="484"/>
      <c r="J131" s="484">
        <f>IF('[2]p36'!$I$58&lt;&gt;0,'[2]p36'!$I$58,"")</f>
        <v>53</v>
      </c>
      <c r="K131" s="484"/>
      <c r="L131" s="24"/>
      <c r="M131" s="484">
        <f>IF('[2]p36'!$K$58&lt;&gt;0,'[2]p36'!$K$58,"")</f>
        <v>35</v>
      </c>
      <c r="N131" s="484"/>
      <c r="O131" s="24"/>
      <c r="P131" s="24">
        <f>IF('[2]p36'!$L$58&lt;&gt;0,'[2]p36'!$L$58,"")</f>
        <v>11</v>
      </c>
      <c r="Q131" s="42"/>
      <c r="R131" s="484">
        <f>IF('[2]p36'!$J$58&lt;&gt;0,'[2]p36'!$J$58,"")</f>
        <v>7</v>
      </c>
      <c r="S131" s="484"/>
    </row>
    <row r="132" spans="1:19" s="2" customFormat="1" ht="13.5" customHeight="1">
      <c r="A132" s="419" t="str">
        <f>IF('[2]p36'!$A$59&lt;&gt;0,'[2]p36'!$A$59,"")</f>
        <v>Matemática Aplicada à Administração II - T 01</v>
      </c>
      <c r="B132" s="419"/>
      <c r="C132" s="419"/>
      <c r="D132" s="419"/>
      <c r="E132" s="419"/>
      <c r="F132" s="484">
        <f>IF('[2]p36'!$F$59&lt;&gt;0,'[2]p36'!$F$59,"")</f>
        <v>60</v>
      </c>
      <c r="G132" s="484"/>
      <c r="H132" s="484">
        <f>IF('[2]p36'!$E$59&lt;&gt;0,'[2]p36'!$E$59,"")</f>
        <v>4</v>
      </c>
      <c r="I132" s="484"/>
      <c r="J132" s="484">
        <f>IF('[2]p36'!$I$59&lt;&gt;0,'[2]p36'!$I$59,"")</f>
        <v>31</v>
      </c>
      <c r="K132" s="484"/>
      <c r="L132" s="24"/>
      <c r="M132" s="484">
        <f>IF('[2]p36'!$K$59&lt;&gt;0,'[2]p36'!$K$59,"")</f>
        <v>6</v>
      </c>
      <c r="N132" s="484"/>
      <c r="O132" s="24"/>
      <c r="P132" s="24">
        <f>IF('[2]p36'!$L$59&lt;&gt;0,'[2]p36'!$L$59,"")</f>
        <v>4</v>
      </c>
      <c r="Q132" s="42"/>
      <c r="R132" s="484">
        <f>IF('[2]p36'!$J$59&lt;&gt;0,'[2]p36'!$J$59,"")</f>
        <v>21</v>
      </c>
      <c r="S132" s="484"/>
    </row>
    <row r="133" spans="1:19" s="2" customFormat="1" ht="13.5" customHeight="1">
      <c r="A133" s="419" t="str">
        <f>IF('[2]p36'!$A$60&lt;&gt;0,'[2]p36'!$A$60,"")</f>
        <v>Matemática Aplicada à Administração II - T 02</v>
      </c>
      <c r="B133" s="419"/>
      <c r="C133" s="419"/>
      <c r="D133" s="419"/>
      <c r="E133" s="419"/>
      <c r="F133" s="484">
        <f>IF('[2]p36'!$F$60&lt;&gt;0,'[2]p36'!$F$60,"")</f>
        <v>60</v>
      </c>
      <c r="G133" s="484"/>
      <c r="H133" s="484">
        <f>IF('[2]p36'!$E$60&lt;&gt;0,'[2]p36'!$E$60,"")</f>
        <v>4</v>
      </c>
      <c r="I133" s="484"/>
      <c r="J133" s="484">
        <f>IF('[2]p36'!$I$60&lt;&gt;0,'[2]p36'!$I$60,"")</f>
        <v>33</v>
      </c>
      <c r="K133" s="484"/>
      <c r="L133" s="24"/>
      <c r="M133" s="484">
        <f>IF('[2]p36'!$K$60&lt;&gt;0,'[2]p36'!$K$60,"")</f>
        <v>18</v>
      </c>
      <c r="N133" s="484"/>
      <c r="O133" s="24"/>
      <c r="P133" s="24">
        <f>IF('[2]p36'!$L$60&lt;&gt;0,'[2]p36'!$L$60,"")</f>
        <v>9</v>
      </c>
      <c r="Q133" s="42"/>
      <c r="R133" s="484">
        <f>IF('[2]p36'!$J$60&lt;&gt;0,'[2]p36'!$J$60,"")</f>
        <v>6</v>
      </c>
      <c r="S133" s="484"/>
    </row>
    <row r="134" spans="1:19" s="34" customFormat="1" ht="11.25">
      <c r="A134" s="386" t="str">
        <f>T('[2]p37'!$C$13:$G$13)</f>
        <v>Guilherme Luiz O Neto</v>
      </c>
      <c r="B134" s="387"/>
      <c r="C134" s="387"/>
      <c r="D134" s="387"/>
      <c r="E134" s="481"/>
      <c r="F134" s="482"/>
      <c r="G134" s="483"/>
      <c r="H134" s="483"/>
      <c r="I134" s="483"/>
      <c r="J134" s="483"/>
      <c r="K134" s="483"/>
      <c r="L134" s="483"/>
      <c r="M134" s="483"/>
      <c r="N134" s="483"/>
      <c r="O134" s="483"/>
      <c r="P134" s="483"/>
      <c r="Q134" s="483"/>
      <c r="R134" s="483"/>
      <c r="S134" s="483"/>
    </row>
    <row r="135" spans="1:19" s="2" customFormat="1" ht="13.5" customHeight="1">
      <c r="A135" s="419" t="str">
        <f>IF('[2]p37'!$A$57&lt;&gt;0,'[2]p37'!$A$57,"")</f>
        <v>Álgebra Vetorial e Geometria Analítica - T 04</v>
      </c>
      <c r="B135" s="419"/>
      <c r="C135" s="419"/>
      <c r="D135" s="419"/>
      <c r="E135" s="419"/>
      <c r="F135" s="484">
        <f>IF('[2]p37'!$F$57&lt;&gt;0,'[2]p37'!$F$57,"")</f>
        <v>56</v>
      </c>
      <c r="G135" s="484"/>
      <c r="H135" s="484">
        <f>IF('[2]p37'!$E$57&lt;&gt;0,'[2]p37'!$E$57,"")</f>
        <v>4</v>
      </c>
      <c r="I135" s="484"/>
      <c r="J135" s="484">
        <f>IF('[2]p37'!$I$57&lt;&gt;0,'[2]p37'!$I$57,"")</f>
        <v>60</v>
      </c>
      <c r="K135" s="484"/>
      <c r="L135" s="24"/>
      <c r="M135" s="484">
        <f>IF('[2]p37'!$K$57&lt;&gt;0,'[2]p37'!$K$57,"")</f>
        <v>21</v>
      </c>
      <c r="N135" s="484"/>
      <c r="O135" s="24"/>
      <c r="P135" s="24">
        <f>IF('[2]p37'!$L$57&lt;&gt;0,'[2]p37'!$L$57,"")</f>
        <v>21</v>
      </c>
      <c r="Q135" s="42"/>
      <c r="R135" s="484">
        <f>IF('[2]p37'!$J$57&lt;&gt;0,'[2]p37'!$J$57,"")</f>
        <v>18</v>
      </c>
      <c r="S135" s="484"/>
    </row>
    <row r="136" spans="1:19" s="2" customFormat="1" ht="13.5" customHeight="1">
      <c r="A136" s="419" t="str">
        <f>IF('[2]p37'!$A$58&lt;&gt;0,'[2]p37'!$A$58,"")</f>
        <v>Cálculo Diferencial e Integral I - T 03</v>
      </c>
      <c r="B136" s="419"/>
      <c r="C136" s="419"/>
      <c r="D136" s="419"/>
      <c r="E136" s="419"/>
      <c r="F136" s="484">
        <f>IF('[2]p37'!$F$58&lt;&gt;0,'[2]p37'!$F$58,"")</f>
        <v>84</v>
      </c>
      <c r="G136" s="484"/>
      <c r="H136" s="484">
        <f>IF('[2]p37'!$E$58&lt;&gt;0,'[2]p37'!$E$58,"")</f>
        <v>6</v>
      </c>
      <c r="I136" s="484"/>
      <c r="J136" s="484">
        <f>IF('[2]p37'!$I$58&lt;&gt;0,'[2]p37'!$I$58,"")</f>
        <v>60</v>
      </c>
      <c r="K136" s="484"/>
      <c r="L136" s="24"/>
      <c r="M136" s="484">
        <f>IF('[2]p37'!$K$58&lt;&gt;0,'[2]p37'!$K$58,"")</f>
        <v>17</v>
      </c>
      <c r="N136" s="484"/>
      <c r="O136" s="24"/>
      <c r="P136" s="24">
        <f>IF('[2]p37'!$L$58&lt;&gt;0,'[2]p37'!$L$58,"")</f>
        <v>27</v>
      </c>
      <c r="Q136" s="42"/>
      <c r="R136" s="484">
        <f>IF('[2]p37'!$J$58&lt;&gt;0,'[2]p37'!$J$58,"")</f>
        <v>16</v>
      </c>
      <c r="S136" s="484"/>
    </row>
    <row r="137" spans="1:19" s="2" customFormat="1" ht="13.5" customHeight="1">
      <c r="A137" s="419" t="str">
        <f>IF('[2]p37'!$A$59&lt;&gt;0,'[2]p37'!$A$59,"")</f>
        <v>Cálculo Diferencial e Integral I - T 05</v>
      </c>
      <c r="B137" s="419"/>
      <c r="C137" s="419"/>
      <c r="D137" s="419"/>
      <c r="E137" s="419"/>
      <c r="F137" s="484">
        <f>IF('[2]p37'!$F$59&lt;&gt;0,'[2]p37'!$F$59,"")</f>
        <v>84</v>
      </c>
      <c r="G137" s="484"/>
      <c r="H137" s="484">
        <f>IF('[2]p37'!$E$59&lt;&gt;0,'[2]p37'!$E$59,"")</f>
        <v>6</v>
      </c>
      <c r="I137" s="484"/>
      <c r="J137" s="484">
        <f>IF('[2]p37'!$I$59&lt;&gt;0,'[2]p37'!$I$59,"")</f>
        <v>61</v>
      </c>
      <c r="K137" s="484"/>
      <c r="L137" s="24"/>
      <c r="M137" s="484">
        <f>IF('[2]p37'!$K$59&lt;&gt;0,'[2]p37'!$K$59,"")</f>
        <v>23</v>
      </c>
      <c r="N137" s="484"/>
      <c r="O137" s="24"/>
      <c r="P137" s="24">
        <f>IF('[2]p37'!$L$59&lt;&gt;0,'[2]p37'!$L$59,"")</f>
        <v>17</v>
      </c>
      <c r="Q137" s="42"/>
      <c r="R137" s="484">
        <f>IF('[2]p37'!$J$59&lt;&gt;0,'[2]p37'!$J$59,"")</f>
        <v>21</v>
      </c>
      <c r="S137" s="484"/>
    </row>
    <row r="138" spans="1:19" s="2" customFormat="1" ht="13.5" customHeight="1">
      <c r="A138" s="479"/>
      <c r="B138" s="480"/>
      <c r="C138" s="480"/>
      <c r="D138" s="480"/>
      <c r="E138" s="480"/>
      <c r="F138" s="480"/>
      <c r="G138" s="480"/>
      <c r="H138" s="480"/>
      <c r="I138" s="480"/>
      <c r="J138" s="480"/>
      <c r="K138" s="480"/>
      <c r="L138" s="480"/>
      <c r="M138" s="480"/>
      <c r="N138" s="480"/>
      <c r="O138" s="480"/>
      <c r="P138" s="480"/>
      <c r="Q138" s="480"/>
      <c r="R138" s="480"/>
      <c r="S138" s="480"/>
    </row>
    <row r="139" spans="1:19" s="34" customFormat="1" ht="11.25">
      <c r="A139" s="386" t="str">
        <f>T('[2]p38'!$C$13:$G$13)</f>
        <v>Hallyson Gustavo Guedes de M. Lima</v>
      </c>
      <c r="B139" s="387"/>
      <c r="C139" s="387"/>
      <c r="D139" s="387"/>
      <c r="E139" s="481"/>
      <c r="F139" s="482"/>
      <c r="G139" s="483"/>
      <c r="H139" s="483"/>
      <c r="I139" s="483"/>
      <c r="J139" s="483"/>
      <c r="K139" s="483"/>
      <c r="L139" s="483"/>
      <c r="M139" s="483"/>
      <c r="N139" s="483"/>
      <c r="O139" s="483"/>
      <c r="P139" s="483"/>
      <c r="Q139" s="483"/>
      <c r="R139" s="483"/>
      <c r="S139" s="483"/>
    </row>
    <row r="140" spans="1:19" s="2" customFormat="1" ht="13.5" customHeight="1">
      <c r="A140" s="419" t="str">
        <f>IF('[2]p38'!$A$57&lt;&gt;0,'[2]p38'!$A$57,"")</f>
        <v>Cálculo Diferencial e Integral I - T 01 (Comp+Eletr)</v>
      </c>
      <c r="B140" s="419"/>
      <c r="C140" s="419"/>
      <c r="D140" s="419"/>
      <c r="E140" s="419"/>
      <c r="F140" s="484">
        <f>IF('[2]p38'!$F$57&lt;&gt;0,'[2]p38'!$F$57,"")</f>
        <v>40</v>
      </c>
      <c r="G140" s="484"/>
      <c r="H140" s="484">
        <f>IF('[2]p38'!$E$57&lt;&gt;0,'[2]p38'!$E$57,"")</f>
        <v>2.7</v>
      </c>
      <c r="I140" s="484"/>
      <c r="J140" s="484">
        <f>IF('[2]p38'!$I$57&lt;&gt;0,'[2]p38'!$I$57,"")</f>
        <v>60</v>
      </c>
      <c r="K140" s="484"/>
      <c r="L140" s="24"/>
      <c r="M140" s="484">
        <f>IF('[2]p38'!$K$57&lt;&gt;0,'[2]p38'!$K$57,"")</f>
        <v>9</v>
      </c>
      <c r="N140" s="484"/>
      <c r="O140" s="24"/>
      <c r="P140" s="24">
        <f>IF('[2]p38'!$L$57&lt;&gt;0,'[2]p38'!$L$57,"")</f>
        <v>13</v>
      </c>
      <c r="Q140" s="42"/>
      <c r="R140" s="484">
        <f>IF('[2]p38'!$J$57&lt;&gt;0,'[2]p38'!$J$57,"")</f>
        <v>38</v>
      </c>
      <c r="S140" s="484"/>
    </row>
    <row r="141" spans="1:19" s="2" customFormat="1" ht="13.5" customHeight="1">
      <c r="A141" s="419" t="str">
        <f>IF('[2]p38'!$A$58&lt;&gt;0,'[2]p38'!$A$58,"")</f>
        <v>Cálculo Diferencial e Integral II - T04</v>
      </c>
      <c r="B141" s="419"/>
      <c r="C141" s="419"/>
      <c r="D141" s="419"/>
      <c r="E141" s="419"/>
      <c r="F141" s="484">
        <f>IF('[2]p38'!$F$58&lt;&gt;0,'[2]p38'!$F$58,"")</f>
        <v>40</v>
      </c>
      <c r="G141" s="484"/>
      <c r="H141" s="484">
        <f>IF('[2]p38'!$E$58&lt;&gt;0,'[2]p38'!$E$58,"")</f>
        <v>2.7</v>
      </c>
      <c r="I141" s="484"/>
      <c r="J141" s="484">
        <f>IF('[2]p38'!$I$58&lt;&gt;0,'[2]p38'!$I$58,"")</f>
        <v>40</v>
      </c>
      <c r="K141" s="484"/>
      <c r="L141" s="24"/>
      <c r="M141" s="484">
        <f>IF('[2]p38'!$K$58&lt;&gt;0,'[2]p38'!$K$58,"")</f>
        <v>18</v>
      </c>
      <c r="N141" s="484"/>
      <c r="O141" s="24"/>
      <c r="P141" s="24">
        <f>IF('[2]p38'!$L$58&lt;&gt;0,'[2]p38'!$L$58,"")</f>
        <v>13</v>
      </c>
      <c r="Q141" s="42"/>
      <c r="R141" s="484">
        <f>IF('[2]p38'!$J$58&lt;&gt;0,'[2]p38'!$J$58,"")</f>
        <v>9</v>
      </c>
      <c r="S141" s="484"/>
    </row>
    <row r="142" spans="1:19" s="2" customFormat="1" ht="13.5" customHeight="1">
      <c r="A142" s="419" t="str">
        <f>IF('[2]p38'!$A$59&lt;&gt;0,'[2]p38'!$A$59,"")</f>
        <v>Álgebra Vetorial e Geometria Analítica - T 01</v>
      </c>
      <c r="B142" s="419"/>
      <c r="C142" s="419"/>
      <c r="D142" s="419"/>
      <c r="E142" s="419"/>
      <c r="F142" s="484">
        <f>IF('[2]p38'!$F$59&lt;&gt;0,'[2]p38'!$F$59,"")</f>
        <v>40</v>
      </c>
      <c r="G142" s="484"/>
      <c r="H142" s="484">
        <f>IF('[2]p38'!$E$59&lt;&gt;0,'[2]p38'!$E$59,"")</f>
        <v>2.7</v>
      </c>
      <c r="I142" s="484"/>
      <c r="J142" s="484">
        <f>IF('[2]p38'!$I$59&lt;&gt;0,'[2]p38'!$I$59,"")</f>
        <v>59</v>
      </c>
      <c r="K142" s="484"/>
      <c r="L142" s="24"/>
      <c r="M142" s="484">
        <f>IF('[2]p38'!$K$59&lt;&gt;0,'[2]p38'!$K$59,"")</f>
        <v>8</v>
      </c>
      <c r="N142" s="484"/>
      <c r="O142" s="24"/>
      <c r="P142" s="24">
        <f>IF('[2]p38'!$L$59&lt;&gt;0,'[2]p38'!$L$59,"")</f>
        <v>6</v>
      </c>
      <c r="Q142" s="42"/>
      <c r="R142" s="484">
        <f>IF('[2]p38'!$J$59&lt;&gt;0,'[2]p38'!$J$59,"")</f>
        <v>45</v>
      </c>
      <c r="S142" s="484"/>
    </row>
    <row r="143" spans="1:19" s="2" customFormat="1" ht="13.5" customHeight="1">
      <c r="A143" s="419" t="str">
        <f>IF('[2]p38'!$A$60&lt;&gt;0,'[2]p38'!$A$60,"")</f>
        <v>Álgebra Vetorial e Geometria Analítica - T09</v>
      </c>
      <c r="B143" s="419"/>
      <c r="C143" s="419"/>
      <c r="D143" s="419"/>
      <c r="E143" s="419"/>
      <c r="F143" s="484">
        <f>IF('[2]p38'!$F$60&lt;&gt;0,'[2]p38'!$F$60,"")</f>
        <v>40</v>
      </c>
      <c r="G143" s="484"/>
      <c r="H143" s="484">
        <f>IF('[2]p38'!$E$60&lt;&gt;0,'[2]p38'!$E$60,"")</f>
        <v>2.7</v>
      </c>
      <c r="I143" s="484"/>
      <c r="J143" s="484">
        <f>IF('[2]p38'!$I$60&lt;&gt;0,'[2]p38'!$I$60,"")</f>
        <v>56</v>
      </c>
      <c r="K143" s="484"/>
      <c r="L143" s="24"/>
      <c r="M143" s="484">
        <f>IF('[2]p38'!$K$60&lt;&gt;0,'[2]p38'!$K$60,"")</f>
        <v>25</v>
      </c>
      <c r="N143" s="484"/>
      <c r="O143" s="24"/>
      <c r="P143" s="24">
        <f>IF('[2]p38'!$L$60&lt;&gt;0,'[2]p38'!$L$60,"")</f>
        <v>4</v>
      </c>
      <c r="Q143" s="42"/>
      <c r="R143" s="484">
        <f>IF('[2]p38'!$J$60&lt;&gt;0,'[2]p38'!$J$60,"")</f>
        <v>27</v>
      </c>
      <c r="S143" s="484"/>
    </row>
    <row r="144" spans="1:19" s="2" customFormat="1" ht="13.5" customHeight="1">
      <c r="A144" s="479"/>
      <c r="B144" s="480"/>
      <c r="C144" s="480"/>
      <c r="D144" s="480"/>
      <c r="E144" s="480"/>
      <c r="F144" s="480"/>
      <c r="G144" s="480"/>
      <c r="H144" s="480"/>
      <c r="I144" s="480"/>
      <c r="J144" s="480"/>
      <c r="K144" s="480"/>
      <c r="L144" s="480"/>
      <c r="M144" s="480"/>
      <c r="N144" s="480"/>
      <c r="O144" s="480"/>
      <c r="P144" s="480"/>
      <c r="Q144" s="480"/>
      <c r="R144" s="480"/>
      <c r="S144" s="480"/>
    </row>
    <row r="145" spans="1:19" s="34" customFormat="1" ht="11.25">
      <c r="A145" s="386" t="str">
        <f>T('[2]p39'!$C$13:$G$13)</f>
        <v>José Iraponil Costa Lima</v>
      </c>
      <c r="B145" s="387"/>
      <c r="C145" s="387"/>
      <c r="D145" s="387"/>
      <c r="E145" s="481"/>
      <c r="F145" s="482"/>
      <c r="G145" s="483"/>
      <c r="H145" s="483"/>
      <c r="I145" s="483"/>
      <c r="J145" s="483"/>
      <c r="K145" s="483"/>
      <c r="L145" s="483"/>
      <c r="M145" s="483"/>
      <c r="N145" s="483"/>
      <c r="O145" s="483"/>
      <c r="P145" s="483"/>
      <c r="Q145" s="483"/>
      <c r="R145" s="483"/>
      <c r="S145" s="483"/>
    </row>
    <row r="146" spans="1:19" s="2" customFormat="1" ht="13.5" customHeight="1">
      <c r="A146" s="419" t="str">
        <f>IF('[2]p39'!$A$57&lt;&gt;0,'[2]p39'!$A$57,"")</f>
        <v>Introdução à Estatística Econômica</v>
      </c>
      <c r="B146" s="419"/>
      <c r="C146" s="419"/>
      <c r="D146" s="419"/>
      <c r="E146" s="419"/>
      <c r="F146" s="484">
        <f>IF('[2]p39'!$F$57&lt;&gt;0,'[2]p39'!$F$57,"")</f>
        <v>60</v>
      </c>
      <c r="G146" s="484"/>
      <c r="H146" s="484">
        <f>IF('[2]p39'!$E$57&lt;&gt;0,'[2]p39'!$E$57,"")</f>
        <v>4</v>
      </c>
      <c r="I146" s="484"/>
      <c r="J146" s="484">
        <f>IF('[2]p39'!$I$57&lt;&gt;0,'[2]p39'!$I$57,"")</f>
        <v>60</v>
      </c>
      <c r="K146" s="484"/>
      <c r="L146" s="24"/>
      <c r="M146" s="484">
        <f>IF('[2]p39'!$K$57&lt;&gt;0,'[2]p39'!$K$57,"")</f>
        <v>25</v>
      </c>
      <c r="N146" s="484"/>
      <c r="O146" s="24"/>
      <c r="P146" s="24">
        <f>IF('[2]p39'!$L$57&lt;&gt;0,'[2]p39'!$L$57,"")</f>
        <v>9</v>
      </c>
      <c r="Q146" s="42"/>
      <c r="R146" s="484">
        <f>IF('[2]p39'!$J$57&lt;&gt;0,'[2]p39'!$J$57,"")</f>
        <v>26</v>
      </c>
      <c r="S146" s="484"/>
    </row>
    <row r="147" spans="1:19" s="2" customFormat="1" ht="13.5" customHeight="1">
      <c r="A147" s="419" t="str">
        <f>IF('[2]p39'!$A$58&lt;&gt;0,'[2]p39'!$A$58,"")</f>
        <v>Probabilidade e Estatística - T 01</v>
      </c>
      <c r="B147" s="419"/>
      <c r="C147" s="419"/>
      <c r="D147" s="419"/>
      <c r="E147" s="419"/>
      <c r="F147" s="484">
        <f>IF('[2]p39'!$F$58&lt;&gt;0,'[2]p39'!$F$58,"")</f>
        <v>90</v>
      </c>
      <c r="G147" s="484"/>
      <c r="H147" s="484">
        <f>IF('[2]p39'!$E$58&lt;&gt;0,'[2]p39'!$E$58,"")</f>
        <v>6</v>
      </c>
      <c r="I147" s="484"/>
      <c r="J147" s="484">
        <f>IF('[2]p39'!$I$58&lt;&gt;0,'[2]p39'!$I$58,"")</f>
        <v>60</v>
      </c>
      <c r="K147" s="484"/>
      <c r="L147" s="24"/>
      <c r="M147" s="484">
        <f>IF('[2]p39'!$K$58&lt;&gt;0,'[2]p39'!$K$58,"")</f>
        <v>17</v>
      </c>
      <c r="N147" s="484"/>
      <c r="O147" s="24"/>
      <c r="P147" s="24">
        <f>IF('[2]p39'!$L$58&lt;&gt;0,'[2]p39'!$L$58,"")</f>
        <v>14</v>
      </c>
      <c r="Q147" s="42"/>
      <c r="R147" s="484">
        <f>IF('[2]p39'!$J$58&lt;&gt;0,'[2]p39'!$J$58,"")</f>
        <v>29</v>
      </c>
      <c r="S147" s="484"/>
    </row>
    <row r="148" spans="1:19" s="2" customFormat="1" ht="13.5" customHeight="1">
      <c r="A148" s="419" t="str">
        <f>IF('[2]p39'!$A$59&lt;&gt;0,'[2]p39'!$A$59,"")</f>
        <v>Probabilidade e Estatística - T 02</v>
      </c>
      <c r="B148" s="419"/>
      <c r="C148" s="419"/>
      <c r="D148" s="419"/>
      <c r="E148" s="419"/>
      <c r="F148" s="484">
        <f>IF('[2]p39'!$F$59&lt;&gt;0,'[2]p39'!$F$59,"")</f>
        <v>90</v>
      </c>
      <c r="G148" s="484"/>
      <c r="H148" s="484">
        <f>IF('[2]p39'!$E$59&lt;&gt;0,'[2]p39'!$E$59,"")</f>
        <v>6</v>
      </c>
      <c r="I148" s="484"/>
      <c r="J148" s="484">
        <f>IF('[2]p39'!$I$59&lt;&gt;0,'[2]p39'!$I$59,"")</f>
        <v>65</v>
      </c>
      <c r="K148" s="484"/>
      <c r="L148" s="24"/>
      <c r="M148" s="484">
        <f>IF('[2]p39'!$K$59&lt;&gt;0,'[2]p39'!$K$59,"")</f>
        <v>22</v>
      </c>
      <c r="N148" s="484"/>
      <c r="O148" s="24"/>
      <c r="P148" s="24">
        <f>IF('[2]p39'!$L$59&lt;&gt;0,'[2]p39'!$L$59,"")</f>
        <v>8</v>
      </c>
      <c r="Q148" s="42"/>
      <c r="R148" s="484">
        <f>IF('[2]p39'!$J$59&lt;&gt;0,'[2]p39'!$J$59,"")</f>
        <v>35</v>
      </c>
      <c r="S148" s="484"/>
    </row>
    <row r="149" spans="1:19" s="2" customFormat="1" ht="13.5" customHeight="1">
      <c r="A149" s="479"/>
      <c r="B149" s="480"/>
      <c r="C149" s="480"/>
      <c r="D149" s="480"/>
      <c r="E149" s="480"/>
      <c r="F149" s="480"/>
      <c r="G149" s="480"/>
      <c r="H149" s="480"/>
      <c r="I149" s="480"/>
      <c r="J149" s="480"/>
      <c r="K149" s="480"/>
      <c r="L149" s="480"/>
      <c r="M149" s="480"/>
      <c r="N149" s="480"/>
      <c r="O149" s="480"/>
      <c r="P149" s="480"/>
      <c r="Q149" s="480"/>
      <c r="R149" s="480"/>
      <c r="S149" s="480"/>
    </row>
    <row r="150" spans="1:19" s="34" customFormat="1" ht="11.25">
      <c r="A150" s="386" t="str">
        <f>T('[2]p40'!$C$13:$G$13)</f>
        <v>José Vieira Alves</v>
      </c>
      <c r="B150" s="387"/>
      <c r="C150" s="387"/>
      <c r="D150" s="387"/>
      <c r="E150" s="481"/>
      <c r="F150" s="482"/>
      <c r="G150" s="483"/>
      <c r="H150" s="483"/>
      <c r="I150" s="483"/>
      <c r="J150" s="483"/>
      <c r="K150" s="483"/>
      <c r="L150" s="483"/>
      <c r="M150" s="483"/>
      <c r="N150" s="483"/>
      <c r="O150" s="483"/>
      <c r="P150" s="483"/>
      <c r="Q150" s="483"/>
      <c r="R150" s="483"/>
      <c r="S150" s="483"/>
    </row>
    <row r="151" spans="1:19" s="2" customFormat="1" ht="13.5" customHeight="1">
      <c r="A151" s="419" t="str">
        <f>IF('[2]p40'!$A$57&lt;&gt;0,'[2]p40'!$A$57,"")</f>
        <v>Álgebra Vetorial e Geometria Analítica - T 03</v>
      </c>
      <c r="B151" s="419"/>
      <c r="C151" s="419"/>
      <c r="D151" s="419"/>
      <c r="E151" s="419"/>
      <c r="F151" s="484">
        <f>IF('[2]p40'!$F$57&lt;&gt;0,'[2]p40'!$F$57,"")</f>
        <v>60</v>
      </c>
      <c r="G151" s="484"/>
      <c r="H151" s="484">
        <f>IF('[2]p40'!$E$57&lt;&gt;0,'[2]p40'!$E$57,"")</f>
        <v>4</v>
      </c>
      <c r="I151" s="484"/>
      <c r="J151" s="484">
        <f>IF('[2]p40'!$I$57&lt;&gt;0,'[2]p40'!$I$57,"")</f>
        <v>59</v>
      </c>
      <c r="K151" s="484"/>
      <c r="L151" s="24"/>
      <c r="M151" s="484">
        <f>IF('[2]p40'!$K$57&lt;&gt;0,'[2]p40'!$K$57,"")</f>
        <v>23</v>
      </c>
      <c r="N151" s="484"/>
      <c r="O151" s="24"/>
      <c r="P151" s="24">
        <f>IF('[2]p40'!$L$57&lt;&gt;0,'[2]p40'!$L$57,"")</f>
        <v>8</v>
      </c>
      <c r="Q151" s="42"/>
      <c r="R151" s="484">
        <f>IF('[2]p40'!$J$57&lt;&gt;0,'[2]p40'!$J$57,"")</f>
        <v>28</v>
      </c>
      <c r="S151" s="484"/>
    </row>
    <row r="152" spans="1:19" s="2" customFormat="1" ht="13.5" customHeight="1">
      <c r="A152" s="419" t="str">
        <f>IF('[2]p40'!$A$58&lt;&gt;0,'[2]p40'!$A$58,"")</f>
        <v>Cálculo Diferencial e Integral III - T 02</v>
      </c>
      <c r="B152" s="419"/>
      <c r="C152" s="419"/>
      <c r="D152" s="419"/>
      <c r="E152" s="419"/>
      <c r="F152" s="484">
        <f>IF('[2]p40'!$F$58&lt;&gt;0,'[2]p40'!$F$58,"")</f>
        <v>90</v>
      </c>
      <c r="G152" s="484"/>
      <c r="H152" s="484">
        <f>IF('[2]p40'!$E$58&lt;&gt;0,'[2]p40'!$E$58,"")</f>
        <v>6</v>
      </c>
      <c r="I152" s="484"/>
      <c r="J152" s="484">
        <f>IF('[2]p40'!$I$58&lt;&gt;0,'[2]p40'!$I$58,"")</f>
        <v>47</v>
      </c>
      <c r="K152" s="484"/>
      <c r="L152" s="24"/>
      <c r="M152" s="484">
        <f>IF('[2]p40'!$K$58&lt;&gt;0,'[2]p40'!$K$58,"")</f>
        <v>13</v>
      </c>
      <c r="N152" s="484"/>
      <c r="O152" s="24"/>
      <c r="P152" s="24">
        <f>IF('[2]p40'!$L$58&lt;&gt;0,'[2]p40'!$L$58,"")</f>
      </c>
      <c r="Q152" s="42"/>
      <c r="R152" s="484">
        <f>IF('[2]p40'!$J$58&lt;&gt;0,'[2]p40'!$J$58,"")</f>
        <v>34</v>
      </c>
      <c r="S152" s="484"/>
    </row>
    <row r="153" spans="1:19" s="2" customFormat="1" ht="13.5" customHeight="1">
      <c r="A153" s="419" t="str">
        <f>IF('[2]p40'!$A$59&lt;&gt;0,'[2]p40'!$A$59,"")</f>
        <v>Cálculo Diferencial e Integral III - T 03</v>
      </c>
      <c r="B153" s="419"/>
      <c r="C153" s="419"/>
      <c r="D153" s="419"/>
      <c r="E153" s="419"/>
      <c r="F153" s="484">
        <f>IF('[2]p40'!$F$59&lt;&gt;0,'[2]p40'!$F$59,"")</f>
        <v>90</v>
      </c>
      <c r="G153" s="484"/>
      <c r="H153" s="484">
        <f>IF('[2]p40'!$E$59&lt;&gt;0,'[2]p40'!$E$59,"")</f>
        <v>6</v>
      </c>
      <c r="I153" s="484"/>
      <c r="J153" s="484">
        <f>IF('[2]p40'!$I$59&lt;&gt;0,'[2]p40'!$I$59,"")</f>
        <v>37</v>
      </c>
      <c r="K153" s="484"/>
      <c r="L153" s="24"/>
      <c r="M153" s="484">
        <f>IF('[2]p40'!$K$59&lt;&gt;0,'[2]p40'!$K$59,"")</f>
        <v>15</v>
      </c>
      <c r="N153" s="484"/>
      <c r="O153" s="24"/>
      <c r="P153" s="24">
        <f>IF('[2]p40'!$L$59&lt;&gt;0,'[2]p40'!$L$59,"")</f>
        <v>3</v>
      </c>
      <c r="Q153" s="42"/>
      <c r="R153" s="484">
        <f>IF('[2]p40'!$J$59&lt;&gt;0,'[2]p40'!$J$59,"")</f>
        <v>19</v>
      </c>
      <c r="S153" s="484"/>
    </row>
    <row r="154" spans="1:19" s="2" customFormat="1" ht="13.5" customHeight="1">
      <c r="A154" s="479"/>
      <c r="B154" s="480"/>
      <c r="C154" s="480"/>
      <c r="D154" s="480"/>
      <c r="E154" s="480"/>
      <c r="F154" s="480"/>
      <c r="G154" s="480"/>
      <c r="H154" s="480"/>
      <c r="I154" s="480"/>
      <c r="J154" s="480"/>
      <c r="K154" s="480"/>
      <c r="L154" s="480"/>
      <c r="M154" s="480"/>
      <c r="N154" s="480"/>
      <c r="O154" s="480"/>
      <c r="P154" s="480"/>
      <c r="Q154" s="480"/>
      <c r="R154" s="480"/>
      <c r="S154" s="480"/>
    </row>
    <row r="155" spans="1:19" s="34" customFormat="1" ht="11.25">
      <c r="A155" s="386" t="str">
        <f>T('[2]p41'!$C$13:$G$13)</f>
        <v>Juliana Aragão de Araújo</v>
      </c>
      <c r="B155" s="387"/>
      <c r="C155" s="387"/>
      <c r="D155" s="387"/>
      <c r="E155" s="481"/>
      <c r="F155" s="482"/>
      <c r="G155" s="483"/>
      <c r="H155" s="483"/>
      <c r="I155" s="483"/>
      <c r="J155" s="483"/>
      <c r="K155" s="483"/>
      <c r="L155" s="483"/>
      <c r="M155" s="483"/>
      <c r="N155" s="483"/>
      <c r="O155" s="483"/>
      <c r="P155" s="483"/>
      <c r="Q155" s="483"/>
      <c r="R155" s="483"/>
      <c r="S155" s="483"/>
    </row>
    <row r="156" spans="1:19" s="2" customFormat="1" ht="13.5" customHeight="1">
      <c r="A156" s="419" t="str">
        <f>IF('[2]p41'!$A$57&lt;&gt;0,'[2]p41'!$A$57,"")</f>
        <v>Cálculo Diferencial e Integral II - T 03</v>
      </c>
      <c r="B156" s="419"/>
      <c r="C156" s="419"/>
      <c r="D156" s="419"/>
      <c r="E156" s="419"/>
      <c r="F156" s="484">
        <f>IF('[2]p41'!$F$57&lt;&gt;0,'[2]p41'!$F$57,"")</f>
        <v>60</v>
      </c>
      <c r="G156" s="484"/>
      <c r="H156" s="484">
        <f>IF('[2]p41'!$E$57&lt;&gt;0,'[2]p41'!$E$57,"")</f>
        <v>4</v>
      </c>
      <c r="I156" s="484"/>
      <c r="J156" s="484">
        <f>IF('[2]p41'!$I$57&lt;&gt;0,'[2]p41'!$I$57,"")</f>
        <v>47</v>
      </c>
      <c r="K156" s="484"/>
      <c r="L156" s="24"/>
      <c r="M156" s="484">
        <f>IF('[2]p41'!$K$57&lt;&gt;0,'[2]p41'!$K$57,"")</f>
        <v>19</v>
      </c>
      <c r="N156" s="484"/>
      <c r="O156" s="24"/>
      <c r="P156" s="24">
        <f>IF('[2]p41'!$L$57&lt;&gt;0,'[2]p41'!$L$57,"")</f>
        <v>15</v>
      </c>
      <c r="Q156" s="42"/>
      <c r="R156" s="484">
        <f>IF('[2]p41'!$J$57&lt;&gt;0,'[2]p41'!$J$57,"")</f>
        <v>13</v>
      </c>
      <c r="S156" s="484"/>
    </row>
    <row r="157" spans="1:19" s="2" customFormat="1" ht="13.5" customHeight="1">
      <c r="A157" s="419" t="str">
        <f>IF('[2]p41'!$A$58&lt;&gt;0,'[2]p41'!$A$58,"")</f>
        <v>Cálculo Dif. e Integral II - T 01 (Comp.+Elétrica)</v>
      </c>
      <c r="B157" s="419"/>
      <c r="C157" s="419"/>
      <c r="D157" s="419"/>
      <c r="E157" s="419"/>
      <c r="F157" s="484">
        <f>IF('[2]p41'!$F$58&lt;&gt;0,'[2]p41'!$F$58,"")</f>
        <v>60</v>
      </c>
      <c r="G157" s="484"/>
      <c r="H157" s="484">
        <f>IF('[2]p41'!$E$58&lt;&gt;0,'[2]p41'!$E$58,"")</f>
        <v>4</v>
      </c>
      <c r="I157" s="484"/>
      <c r="J157" s="484">
        <f>IF('[2]p41'!$I$58&lt;&gt;0,'[2]p41'!$I$58,"")</f>
        <v>60</v>
      </c>
      <c r="K157" s="484"/>
      <c r="L157" s="24"/>
      <c r="M157" s="484">
        <f>IF('[2]p41'!$K$58&lt;&gt;0,'[2]p41'!$K$58,"")</f>
        <v>6</v>
      </c>
      <c r="N157" s="484"/>
      <c r="O157" s="24"/>
      <c r="P157" s="24">
        <f>IF('[2]p41'!$L$58&lt;&gt;0,'[2]p41'!$L$58,"")</f>
        <v>21</v>
      </c>
      <c r="Q157" s="42"/>
      <c r="R157" s="484">
        <f>IF('[2]p41'!$J$58&lt;&gt;0,'[2]p41'!$J$58,"")</f>
        <v>33</v>
      </c>
      <c r="S157" s="484"/>
    </row>
    <row r="158" spans="1:19" s="2" customFormat="1" ht="13.5" customHeight="1">
      <c r="A158" s="419" t="str">
        <f>IF('[2]p41'!$A$59&lt;&gt;0,'[2]p41'!$A$59,"")</f>
        <v>Algebra Linear - T 02 (Computação+Elétrica)</v>
      </c>
      <c r="B158" s="419"/>
      <c r="C158" s="419"/>
      <c r="D158" s="419"/>
      <c r="E158" s="419"/>
      <c r="F158" s="484">
        <f>IF('[2]p41'!$F$59&lt;&gt;0,'[2]p41'!$F$59,"")</f>
        <v>60</v>
      </c>
      <c r="G158" s="484"/>
      <c r="H158" s="484">
        <f>IF('[2]p41'!$E$59&lt;&gt;0,'[2]p41'!$E$59,"")</f>
        <v>4</v>
      </c>
      <c r="I158" s="484"/>
      <c r="J158" s="484">
        <f>IF('[2]p41'!$I$59&lt;&gt;0,'[2]p41'!$I$59,"")</f>
        <v>43</v>
      </c>
      <c r="K158" s="484"/>
      <c r="L158" s="24"/>
      <c r="M158" s="484">
        <f>IF('[2]p41'!$K$59&lt;&gt;0,'[2]p41'!$K$59,"")</f>
        <v>11</v>
      </c>
      <c r="N158" s="484"/>
      <c r="O158" s="24"/>
      <c r="P158" s="24">
        <f>IF('[2]p41'!$L$59&lt;&gt;0,'[2]p41'!$L$59,"")</f>
        <v>13</v>
      </c>
      <c r="Q158" s="42"/>
      <c r="R158" s="484">
        <f>IF('[2]p41'!$J$59&lt;&gt;0,'[2]p41'!$J$59,"")</f>
        <v>19</v>
      </c>
      <c r="S158" s="484"/>
    </row>
    <row r="159" spans="1:19" s="2" customFormat="1" ht="13.5" customHeight="1">
      <c r="A159" s="419" t="str">
        <f>IF('[2]p41'!$A$60&lt;&gt;0,'[2]p41'!$A$60,"")</f>
        <v>Métodos Quantitativos I - T 01</v>
      </c>
      <c r="B159" s="419"/>
      <c r="C159" s="419"/>
      <c r="D159" s="419"/>
      <c r="E159" s="419"/>
      <c r="F159" s="484">
        <f>IF('[2]p41'!$F$60&lt;&gt;0,'[2]p41'!$F$60,"")</f>
        <v>60</v>
      </c>
      <c r="G159" s="484"/>
      <c r="H159" s="484">
        <f>IF('[2]p41'!$E$60&lt;&gt;0,'[2]p41'!$E$60,"")</f>
        <v>4</v>
      </c>
      <c r="I159" s="484"/>
      <c r="J159" s="484">
        <f>IF('[2]p41'!$I$60&lt;&gt;0,'[2]p41'!$I$60,"")</f>
        <v>58</v>
      </c>
      <c r="K159" s="484"/>
      <c r="L159" s="24"/>
      <c r="M159" s="484">
        <f>IF('[2]p41'!$K$60&lt;&gt;0,'[2]p41'!$K$60,"")</f>
        <v>18</v>
      </c>
      <c r="N159" s="484"/>
      <c r="O159" s="24"/>
      <c r="P159" s="24">
        <f>IF('[2]p41'!$L$60&lt;&gt;0,'[2]p41'!$L$60,"")</f>
        <v>28</v>
      </c>
      <c r="Q159" s="42"/>
      <c r="R159" s="484">
        <f>IF('[2]p41'!$J$60&lt;&gt;0,'[2]p41'!$J$60,"")</f>
        <v>12</v>
      </c>
      <c r="S159" s="484"/>
    </row>
    <row r="160" spans="1:19" s="2" customFormat="1" ht="13.5" customHeight="1">
      <c r="A160" s="479"/>
      <c r="B160" s="480"/>
      <c r="C160" s="480"/>
      <c r="D160" s="480"/>
      <c r="E160" s="480"/>
      <c r="F160" s="480"/>
      <c r="G160" s="480"/>
      <c r="H160" s="480"/>
      <c r="I160" s="480"/>
      <c r="J160" s="480"/>
      <c r="K160" s="480"/>
      <c r="L160" s="480"/>
      <c r="M160" s="480"/>
      <c r="N160" s="480"/>
      <c r="O160" s="480"/>
      <c r="P160" s="480"/>
      <c r="Q160" s="480"/>
      <c r="R160" s="480"/>
      <c r="S160" s="480"/>
    </row>
    <row r="161" spans="1:19" s="34" customFormat="1" ht="11.25">
      <c r="A161" s="386" t="str">
        <f>T('[2]p42'!$C$13:$G$13)</f>
        <v>Rosângela da Silva Figueredo</v>
      </c>
      <c r="B161" s="387"/>
      <c r="C161" s="387"/>
      <c r="D161" s="387"/>
      <c r="E161" s="481"/>
      <c r="F161" s="482"/>
      <c r="G161" s="483"/>
      <c r="H161" s="483"/>
      <c r="I161" s="483"/>
      <c r="J161" s="483"/>
      <c r="K161" s="483"/>
      <c r="L161" s="483"/>
      <c r="M161" s="483"/>
      <c r="N161" s="483"/>
      <c r="O161" s="483"/>
      <c r="P161" s="483"/>
      <c r="Q161" s="483"/>
      <c r="R161" s="483"/>
      <c r="S161" s="483"/>
    </row>
    <row r="162" spans="1:19" s="2" customFormat="1" ht="13.5" customHeight="1">
      <c r="A162" s="419" t="str">
        <f>IF('[2]p42'!$A$57&lt;&gt;0,'[2]p42'!$A$57,"")</f>
        <v>Estatística Aplicada à Ciencias Sociais I - T 01</v>
      </c>
      <c r="B162" s="419"/>
      <c r="C162" s="419"/>
      <c r="D162" s="419"/>
      <c r="E162" s="419"/>
      <c r="F162" s="484">
        <f>IF('[2]p42'!$F$57&lt;&gt;0,'[2]p42'!$F$57,"")</f>
        <v>60</v>
      </c>
      <c r="G162" s="484"/>
      <c r="H162" s="484">
        <f>IF('[2]p42'!$E$57&lt;&gt;0,'[2]p42'!$E$57,"")</f>
        <v>4</v>
      </c>
      <c r="I162" s="484"/>
      <c r="J162" s="484">
        <f>IF('[2]p42'!$I$57&lt;&gt;0,'[2]p42'!$I$57,"")</f>
        <v>29</v>
      </c>
      <c r="K162" s="484"/>
      <c r="L162" s="24"/>
      <c r="M162" s="484">
        <f>IF('[2]p42'!$K$57&lt;&gt;0,'[2]p42'!$K$57,"")</f>
        <v>5</v>
      </c>
      <c r="N162" s="484"/>
      <c r="O162" s="24"/>
      <c r="P162" s="24">
        <f>IF('[2]p42'!$L$57&lt;&gt;0,'[2]p42'!$L$57,"")</f>
        <v>8</v>
      </c>
      <c r="Q162" s="42"/>
      <c r="R162" s="484">
        <f>IF('[2]p42'!$J$57&lt;&gt;0,'[2]p42'!$J$57,"")</f>
        <v>16</v>
      </c>
      <c r="S162" s="484"/>
    </row>
    <row r="163" spans="1:19" s="2" customFormat="1" ht="13.5" customHeight="1">
      <c r="A163" s="419" t="str">
        <f>IF('[2]p42'!$A$58&lt;&gt;0,'[2]p42'!$A$58,"")</f>
        <v>Estatística Descritiva (Noturno) - T 02</v>
      </c>
      <c r="B163" s="419"/>
      <c r="C163" s="419"/>
      <c r="D163" s="419"/>
      <c r="E163" s="419"/>
      <c r="F163" s="484">
        <f>IF('[2]p42'!$F$58&lt;&gt;0,'[2]p42'!$F$58,"")</f>
        <v>60</v>
      </c>
      <c r="G163" s="484"/>
      <c r="H163" s="484">
        <f>IF('[2]p42'!$E$58&lt;&gt;0,'[2]p42'!$E$58,"")</f>
        <v>4</v>
      </c>
      <c r="I163" s="484"/>
      <c r="J163" s="484">
        <f>IF('[2]p42'!$I$58&lt;&gt;0,'[2]p42'!$I$58,"")</f>
        <v>27</v>
      </c>
      <c r="K163" s="484"/>
      <c r="L163" s="24"/>
      <c r="M163" s="484">
        <f>IF('[2]p42'!$K$58&lt;&gt;0,'[2]p42'!$K$58,"")</f>
        <v>1</v>
      </c>
      <c r="N163" s="484"/>
      <c r="O163" s="24"/>
      <c r="P163" s="24">
        <f>IF('[2]p42'!$L$58&lt;&gt;0,'[2]p42'!$L$58,"")</f>
        <v>8</v>
      </c>
      <c r="Q163" s="42"/>
      <c r="R163" s="484">
        <f>IF('[2]p42'!$J$58&lt;&gt;0,'[2]p42'!$J$58,"")</f>
        <v>18</v>
      </c>
      <c r="S163" s="484"/>
    </row>
    <row r="164" spans="1:19" s="2" customFormat="1" ht="13.5" customHeight="1">
      <c r="A164" s="419" t="str">
        <f>IF('[2]p42'!$A$59&lt;&gt;0,'[2]p42'!$A$59,"")</f>
        <v>Estatística Descritiva (Diurno) - T 01</v>
      </c>
      <c r="B164" s="419"/>
      <c r="C164" s="419"/>
      <c r="D164" s="419"/>
      <c r="E164" s="419"/>
      <c r="F164" s="484">
        <f>IF('[2]p42'!$F$59&lt;&gt;0,'[2]p42'!$F$59,"")</f>
        <v>60</v>
      </c>
      <c r="G164" s="484"/>
      <c r="H164" s="484">
        <f>IF('[2]p42'!$E$59&lt;&gt;0,'[2]p42'!$E$59,"")</f>
        <v>4</v>
      </c>
      <c r="I164" s="484"/>
      <c r="J164" s="484">
        <f>IF('[2]p42'!$I$59&lt;&gt;0,'[2]p42'!$I$59,"")</f>
        <v>32</v>
      </c>
      <c r="K164" s="484"/>
      <c r="L164" s="24"/>
      <c r="M164" s="484">
        <f>IF('[2]p42'!$K$59&lt;&gt;0,'[2]p42'!$K$59,"")</f>
      </c>
      <c r="N164" s="484"/>
      <c r="O164" s="24"/>
      <c r="P164" s="24">
        <f>IF('[2]p42'!$L$59&lt;&gt;0,'[2]p42'!$L$59,"")</f>
        <v>6</v>
      </c>
      <c r="Q164" s="42"/>
      <c r="R164" s="484">
        <f>IF('[2]p42'!$J$59&lt;&gt;0,'[2]p42'!$J$59,"")</f>
        <v>26</v>
      </c>
      <c r="S164" s="484"/>
    </row>
    <row r="165" spans="1:19" s="2" customFormat="1" ht="13.5" customHeight="1">
      <c r="A165" s="419" t="str">
        <f>IF('[2]p42'!$A$60&lt;&gt;0,'[2]p42'!$A$60,"")</f>
        <v>Inferencia Estatística - T 01</v>
      </c>
      <c r="B165" s="419"/>
      <c r="C165" s="419"/>
      <c r="D165" s="419"/>
      <c r="E165" s="419"/>
      <c r="F165" s="484">
        <f>IF('[2]p42'!$F$60&lt;&gt;0,'[2]p42'!$F$60,"")</f>
        <v>46</v>
      </c>
      <c r="G165" s="484"/>
      <c r="H165" s="484">
        <f>IF('[2]p42'!$E$60&lt;&gt;0,'[2]p42'!$E$60,"")</f>
        <v>3.1</v>
      </c>
      <c r="I165" s="484"/>
      <c r="J165" s="484">
        <f>IF('[2]p42'!$I$60&lt;&gt;0,'[2]p42'!$I$60,"")</f>
        <v>33</v>
      </c>
      <c r="K165" s="484"/>
      <c r="L165" s="24"/>
      <c r="M165" s="484">
        <f>IF('[2]p42'!$K$60&lt;&gt;0,'[2]p42'!$K$60,"")</f>
        <v>1</v>
      </c>
      <c r="N165" s="484"/>
      <c r="O165" s="24"/>
      <c r="P165" s="24">
        <f>IF('[2]p42'!$L$60&lt;&gt;0,'[2]p42'!$L$60,"")</f>
        <v>5</v>
      </c>
      <c r="Q165" s="42"/>
      <c r="R165" s="484">
        <f>IF('[2]p42'!$J$60&lt;&gt;0,'[2]p42'!$J$60,"")</f>
        <v>27</v>
      </c>
      <c r="S165" s="484"/>
    </row>
    <row r="166" spans="1:19" s="2" customFormat="1" ht="13.5" customHeight="1">
      <c r="A166" s="419" t="str">
        <f>IF('[2]p42'!$A$61&lt;&gt;0,'[2]p42'!$A$61,"")</f>
        <v>Estatística Econômica e Introdução à Econometria</v>
      </c>
      <c r="B166" s="419"/>
      <c r="C166" s="419"/>
      <c r="D166" s="419"/>
      <c r="E166" s="419"/>
      <c r="F166" s="484">
        <f>IF('[2]p42'!$F$61&lt;&gt;0,'[2]p42'!$F$61,"")</f>
        <v>20</v>
      </c>
      <c r="G166" s="484"/>
      <c r="H166" s="484">
        <f>IF('[2]p42'!$E$61&lt;&gt;0,'[2]p42'!$E$61,"")</f>
        <v>1.33</v>
      </c>
      <c r="I166" s="484"/>
      <c r="J166" s="484">
        <f>IF('[2]p42'!$I$61&lt;&gt;0,'[2]p42'!$I$61,"")</f>
      </c>
      <c r="K166" s="484"/>
      <c r="L166" s="24"/>
      <c r="M166" s="484">
        <f>IF('[2]p42'!$K$61&lt;&gt;0,'[2]p42'!$K$61,"")</f>
      </c>
      <c r="N166" s="484"/>
      <c r="O166" s="24"/>
      <c r="P166" s="24">
        <f>IF('[2]p42'!$L$61&lt;&gt;0,'[2]p42'!$L$61,"")</f>
      </c>
      <c r="Q166" s="42"/>
      <c r="R166" s="484">
        <f>IF('[2]p42'!$J$61&lt;&gt;0,'[2]p42'!$J$61,"")</f>
      </c>
      <c r="S166" s="484"/>
    </row>
    <row r="167" spans="1:19" s="34" customFormat="1" ht="11.25">
      <c r="A167" s="386" t="str">
        <f>T('[2]p43'!$C$13:$G$13)</f>
        <v>Tatiana Rocha de Souza</v>
      </c>
      <c r="B167" s="387"/>
      <c r="C167" s="387"/>
      <c r="D167" s="387"/>
      <c r="E167" s="481"/>
      <c r="F167" s="482"/>
      <c r="G167" s="483"/>
      <c r="H167" s="483"/>
      <c r="I167" s="483"/>
      <c r="J167" s="483"/>
      <c r="K167" s="483"/>
      <c r="L167" s="483"/>
      <c r="M167" s="483"/>
      <c r="N167" s="483"/>
      <c r="O167" s="483"/>
      <c r="P167" s="483"/>
      <c r="Q167" s="483"/>
      <c r="R167" s="483"/>
      <c r="S167" s="483"/>
    </row>
    <row r="168" spans="1:19" s="2" customFormat="1" ht="13.5" customHeight="1">
      <c r="A168" s="419" t="str">
        <f>IF('[2]p43'!$A$57&lt;&gt;0,'[2]p43'!$A$57,"")</f>
        <v>Álgebra Linear I - T 02</v>
      </c>
      <c r="B168" s="419"/>
      <c r="C168" s="419"/>
      <c r="D168" s="419"/>
      <c r="E168" s="419"/>
      <c r="F168" s="484">
        <f>IF('[2]p43'!$F$57&lt;&gt;0,'[2]p43'!$F$57,"")</f>
        <v>60</v>
      </c>
      <c r="G168" s="484"/>
      <c r="H168" s="484">
        <f>IF('[2]p43'!$E$57&lt;&gt;0,'[2]p43'!$E$57,"")</f>
        <v>4</v>
      </c>
      <c r="I168" s="484"/>
      <c r="J168" s="484">
        <f>IF('[2]p43'!$I$57&lt;&gt;0,'[2]p43'!$I$57,"")</f>
        <v>60</v>
      </c>
      <c r="K168" s="484"/>
      <c r="L168" s="24"/>
      <c r="M168" s="484">
        <f>IF('[2]p43'!$K$57&lt;&gt;0,'[2]p43'!$K$57,"")</f>
        <v>25</v>
      </c>
      <c r="N168" s="484"/>
      <c r="O168" s="24"/>
      <c r="P168" s="24">
        <f>IF('[2]p43'!$L$57&lt;&gt;0,'[2]p43'!$L$57,"")</f>
        <v>16</v>
      </c>
      <c r="Q168" s="42"/>
      <c r="R168" s="484">
        <f>IF('[2]p43'!$J$57&lt;&gt;0,'[2]p43'!$J$57,"")</f>
        <v>19</v>
      </c>
      <c r="S168" s="484"/>
    </row>
    <row r="169" spans="1:19" s="2" customFormat="1" ht="13.5" customHeight="1">
      <c r="A169" s="419" t="str">
        <f>IF('[2]p43'!$A$58&lt;&gt;0,'[2]p43'!$A$58,"")</f>
        <v>Álgebra Linear I - T 04</v>
      </c>
      <c r="B169" s="419"/>
      <c r="C169" s="419"/>
      <c r="D169" s="419"/>
      <c r="E169" s="419"/>
      <c r="F169" s="484">
        <f>IF('[2]p43'!$F$58&lt;&gt;0,'[2]p43'!$F$58,"")</f>
        <v>60</v>
      </c>
      <c r="G169" s="484"/>
      <c r="H169" s="484">
        <f>IF('[2]p43'!$E$58&lt;&gt;0,'[2]p43'!$E$58,"")</f>
        <v>4</v>
      </c>
      <c r="I169" s="484"/>
      <c r="J169" s="484">
        <f>IF('[2]p43'!$I$58&lt;&gt;0,'[2]p43'!$I$58,"")</f>
        <v>53</v>
      </c>
      <c r="K169" s="484"/>
      <c r="L169" s="24"/>
      <c r="M169" s="484">
        <f>IF('[2]p43'!$K$58&lt;&gt;0,'[2]p43'!$K$58,"")</f>
        <v>17</v>
      </c>
      <c r="N169" s="484"/>
      <c r="O169" s="24"/>
      <c r="P169" s="24">
        <f>IF('[2]p43'!$L$58&lt;&gt;0,'[2]p43'!$L$58,"")</f>
        <v>19</v>
      </c>
      <c r="Q169" s="42"/>
      <c r="R169" s="484">
        <f>IF('[2]p43'!$J$58&lt;&gt;0,'[2]p43'!$J$58,"")</f>
        <v>17</v>
      </c>
      <c r="S169" s="484"/>
    </row>
    <row r="170" spans="1:19" s="2" customFormat="1" ht="13.5" customHeight="1">
      <c r="A170" s="419" t="str">
        <f>IF('[2]p43'!$A$59&lt;&gt;0,'[2]p43'!$A$59,"")</f>
        <v>Métodos Quantitativos II - T 01</v>
      </c>
      <c r="B170" s="419"/>
      <c r="C170" s="419"/>
      <c r="D170" s="419"/>
      <c r="E170" s="419"/>
      <c r="F170" s="484">
        <f>IF('[2]p43'!$F$59&lt;&gt;0,'[2]p43'!$F$59,"")</f>
        <v>60</v>
      </c>
      <c r="G170" s="484"/>
      <c r="H170" s="484">
        <f>IF('[2]p43'!$E$59&lt;&gt;0,'[2]p43'!$E$59,"")</f>
        <v>4</v>
      </c>
      <c r="I170" s="484"/>
      <c r="J170" s="484">
        <f>IF('[2]p43'!$I$59&lt;&gt;0,'[2]p43'!$I$59,"")</f>
        <v>52</v>
      </c>
      <c r="K170" s="484"/>
      <c r="L170" s="24"/>
      <c r="M170" s="484">
        <f>IF('[2]p43'!$K$59&lt;&gt;0,'[2]p43'!$K$59,"")</f>
        <v>25</v>
      </c>
      <c r="N170" s="484"/>
      <c r="O170" s="24"/>
      <c r="P170" s="24">
        <f>IF('[2]p43'!$L$59&lt;&gt;0,'[2]p43'!$L$59,"")</f>
        <v>1</v>
      </c>
      <c r="Q170" s="42"/>
      <c r="R170" s="484">
        <f>IF('[2]p43'!$J$59&lt;&gt;0,'[2]p43'!$J$59,"")</f>
        <v>26</v>
      </c>
      <c r="S170" s="484"/>
    </row>
    <row r="171" spans="1:19" s="2" customFormat="1" ht="13.5" customHeight="1">
      <c r="A171" s="419" t="str">
        <f>IF('[2]p43'!$A$60&lt;&gt;0,'[2]p43'!$A$60,"")</f>
        <v>Métodos Quantitativos III - T 01</v>
      </c>
      <c r="B171" s="419"/>
      <c r="C171" s="419"/>
      <c r="D171" s="419"/>
      <c r="E171" s="419"/>
      <c r="F171" s="484">
        <f>IF('[2]p43'!$F$60&lt;&gt;0,'[2]p43'!$F$60,"")</f>
        <v>60</v>
      </c>
      <c r="G171" s="484"/>
      <c r="H171" s="484">
        <f>IF('[2]p43'!$E$60&lt;&gt;0,'[2]p43'!$E$60,"")</f>
        <v>4</v>
      </c>
      <c r="I171" s="484"/>
      <c r="J171" s="484">
        <f>IF('[2]p43'!$I$60&lt;&gt;0,'[2]p43'!$I$60,"")</f>
        <v>45</v>
      </c>
      <c r="K171" s="484"/>
      <c r="L171" s="24"/>
      <c r="M171" s="484">
        <f>IF('[2]p43'!$K$60&lt;&gt;0,'[2]p43'!$K$60,"")</f>
        <v>12</v>
      </c>
      <c r="N171" s="484"/>
      <c r="O171" s="24"/>
      <c r="P171" s="24">
        <f>IF('[2]p43'!$L$60&lt;&gt;0,'[2]p43'!$L$60,"")</f>
        <v>5</v>
      </c>
      <c r="Q171" s="42"/>
      <c r="R171" s="484">
        <f>IF('[2]p43'!$J$60&lt;&gt;0,'[2]p43'!$J$60,"")</f>
        <v>28</v>
      </c>
      <c r="S171" s="484"/>
    </row>
  </sheetData>
  <sheetProtection password="CA19" sheet="1" objects="1" scenarios="1"/>
  <mergeCells count="709">
    <mergeCell ref="A123:E123"/>
    <mergeCell ref="F123:S123"/>
    <mergeCell ref="M105:N105"/>
    <mergeCell ref="R105:S105"/>
    <mergeCell ref="A106:E106"/>
    <mergeCell ref="F106:G106"/>
    <mergeCell ref="H106:I106"/>
    <mergeCell ref="J106:K106"/>
    <mergeCell ref="M106:N106"/>
    <mergeCell ref="R106:S106"/>
    <mergeCell ref="A124:E124"/>
    <mergeCell ref="F124:G124"/>
    <mergeCell ref="H124:I124"/>
    <mergeCell ref="J124:K124"/>
    <mergeCell ref="A125:E125"/>
    <mergeCell ref="F125:G125"/>
    <mergeCell ref="H125:I125"/>
    <mergeCell ref="J125:K125"/>
    <mergeCell ref="M125:N125"/>
    <mergeCell ref="R125:S125"/>
    <mergeCell ref="M126:N126"/>
    <mergeCell ref="R126:S126"/>
    <mergeCell ref="A11:S11"/>
    <mergeCell ref="A9:E9"/>
    <mergeCell ref="M9:N9"/>
    <mergeCell ref="F9:G9"/>
    <mergeCell ref="H9:I9"/>
    <mergeCell ref="J9:K9"/>
    <mergeCell ref="A10:E10"/>
    <mergeCell ref="A1:S1"/>
    <mergeCell ref="A2:S2"/>
    <mergeCell ref="R3:S3"/>
    <mergeCell ref="P3:Q3"/>
    <mergeCell ref="E3:O3"/>
    <mergeCell ref="A4:S5"/>
    <mergeCell ref="A6:E6"/>
    <mergeCell ref="F6:G6"/>
    <mergeCell ref="A8:E8"/>
    <mergeCell ref="M8:N8"/>
    <mergeCell ref="H6:I6"/>
    <mergeCell ref="J6:K6"/>
    <mergeCell ref="M6:N6"/>
    <mergeCell ref="F8:G8"/>
    <mergeCell ref="H8:I8"/>
    <mergeCell ref="F7:S7"/>
    <mergeCell ref="R6:S6"/>
    <mergeCell ref="H10:I10"/>
    <mergeCell ref="J8:K8"/>
    <mergeCell ref="R8:S8"/>
    <mergeCell ref="R9:S9"/>
    <mergeCell ref="M10:N10"/>
    <mergeCell ref="R10:S10"/>
    <mergeCell ref="F10:G10"/>
    <mergeCell ref="J10:K10"/>
    <mergeCell ref="A16:S16"/>
    <mergeCell ref="A12:E12"/>
    <mergeCell ref="F12:S12"/>
    <mergeCell ref="H70:I70"/>
    <mergeCell ref="J70:K70"/>
    <mergeCell ref="M70:N70"/>
    <mergeCell ref="R70:S70"/>
    <mergeCell ref="A13:E13"/>
    <mergeCell ref="F13:G13"/>
    <mergeCell ref="H13:I13"/>
    <mergeCell ref="J13:K13"/>
    <mergeCell ref="M15:N15"/>
    <mergeCell ref="R15:S15"/>
    <mergeCell ref="A14:E14"/>
    <mergeCell ref="F14:G14"/>
    <mergeCell ref="H14:I14"/>
    <mergeCell ref="J14:K14"/>
    <mergeCell ref="M13:N13"/>
    <mergeCell ref="R13:S13"/>
    <mergeCell ref="M14:N14"/>
    <mergeCell ref="R14:S14"/>
    <mergeCell ref="A15:E15"/>
    <mergeCell ref="F15:G15"/>
    <mergeCell ref="H15:I15"/>
    <mergeCell ref="J15:K15"/>
    <mergeCell ref="A17:E17"/>
    <mergeCell ref="F17:S17"/>
    <mergeCell ref="A18:E18"/>
    <mergeCell ref="F18:G18"/>
    <mergeCell ref="H18:I18"/>
    <mergeCell ref="J18:K18"/>
    <mergeCell ref="M18:N18"/>
    <mergeCell ref="R18:S18"/>
    <mergeCell ref="M19:N19"/>
    <mergeCell ref="R19:S19"/>
    <mergeCell ref="A20:E20"/>
    <mergeCell ref="F20:G20"/>
    <mergeCell ref="A19:E19"/>
    <mergeCell ref="F19:G19"/>
    <mergeCell ref="H19:I19"/>
    <mergeCell ref="J19:K19"/>
    <mergeCell ref="H20:I20"/>
    <mergeCell ref="J20:K20"/>
    <mergeCell ref="A22:E22"/>
    <mergeCell ref="F22:S22"/>
    <mergeCell ref="A21:S21"/>
    <mergeCell ref="M20:N20"/>
    <mergeCell ref="R20:S20"/>
    <mergeCell ref="A23:E23"/>
    <mergeCell ref="F23:G23"/>
    <mergeCell ref="H23:I23"/>
    <mergeCell ref="J23:K23"/>
    <mergeCell ref="M25:N25"/>
    <mergeCell ref="R25:S25"/>
    <mergeCell ref="A24:E24"/>
    <mergeCell ref="F24:G24"/>
    <mergeCell ref="H24:I24"/>
    <mergeCell ref="J24:K24"/>
    <mergeCell ref="A25:E25"/>
    <mergeCell ref="F25:G25"/>
    <mergeCell ref="H25:I25"/>
    <mergeCell ref="J25:K25"/>
    <mergeCell ref="M23:N23"/>
    <mergeCell ref="R23:S23"/>
    <mergeCell ref="M24:N24"/>
    <mergeCell ref="R24:S24"/>
    <mergeCell ref="A27:E27"/>
    <mergeCell ref="F27:S27"/>
    <mergeCell ref="A26:S26"/>
    <mergeCell ref="A28:E28"/>
    <mergeCell ref="F28:G28"/>
    <mergeCell ref="H28:I28"/>
    <mergeCell ref="J28:K28"/>
    <mergeCell ref="M28:N28"/>
    <mergeCell ref="R28:S28"/>
    <mergeCell ref="M29:N29"/>
    <mergeCell ref="R29:S29"/>
    <mergeCell ref="A31:E31"/>
    <mergeCell ref="F31:S31"/>
    <mergeCell ref="A30:S30"/>
    <mergeCell ref="A29:E29"/>
    <mergeCell ref="F29:G29"/>
    <mergeCell ref="H29:I29"/>
    <mergeCell ref="J29:K29"/>
    <mergeCell ref="M32:N32"/>
    <mergeCell ref="R32:S32"/>
    <mergeCell ref="A34:E34"/>
    <mergeCell ref="F34:S34"/>
    <mergeCell ref="A33:S33"/>
    <mergeCell ref="A32:E32"/>
    <mergeCell ref="F32:G32"/>
    <mergeCell ref="H32:I32"/>
    <mergeCell ref="J32:K32"/>
    <mergeCell ref="M35:N35"/>
    <mergeCell ref="R35:S35"/>
    <mergeCell ref="A36:E36"/>
    <mergeCell ref="F36:S36"/>
    <mergeCell ref="A35:E35"/>
    <mergeCell ref="F35:G35"/>
    <mergeCell ref="H35:I35"/>
    <mergeCell ref="J35:K35"/>
    <mergeCell ref="M37:N37"/>
    <mergeCell ref="R37:S37"/>
    <mergeCell ref="A38:S38"/>
    <mergeCell ref="A39:E39"/>
    <mergeCell ref="F39:S39"/>
    <mergeCell ref="A37:E37"/>
    <mergeCell ref="F37:G37"/>
    <mergeCell ref="H37:I37"/>
    <mergeCell ref="J37:K37"/>
    <mergeCell ref="A40:E40"/>
    <mergeCell ref="F40:G40"/>
    <mergeCell ref="H40:I40"/>
    <mergeCell ref="J40:K40"/>
    <mergeCell ref="A41:E41"/>
    <mergeCell ref="F41:G41"/>
    <mergeCell ref="H41:I41"/>
    <mergeCell ref="J41:K41"/>
    <mergeCell ref="M40:N40"/>
    <mergeCell ref="R40:S40"/>
    <mergeCell ref="M41:N41"/>
    <mergeCell ref="R41:S41"/>
    <mergeCell ref="A43:E43"/>
    <mergeCell ref="F43:S43"/>
    <mergeCell ref="A42:S42"/>
    <mergeCell ref="A44:E44"/>
    <mergeCell ref="F44:G44"/>
    <mergeCell ref="H44:I44"/>
    <mergeCell ref="J44:K44"/>
    <mergeCell ref="M44:N44"/>
    <mergeCell ref="R44:S44"/>
    <mergeCell ref="M48:N48"/>
    <mergeCell ref="M45:N45"/>
    <mergeCell ref="R45:S45"/>
    <mergeCell ref="A46:S46"/>
    <mergeCell ref="A47:E47"/>
    <mergeCell ref="F47:S47"/>
    <mergeCell ref="A45:E45"/>
    <mergeCell ref="F45:G45"/>
    <mergeCell ref="H45:I45"/>
    <mergeCell ref="J45:K45"/>
    <mergeCell ref="A49:E49"/>
    <mergeCell ref="F49:G49"/>
    <mergeCell ref="H49:I49"/>
    <mergeCell ref="J49:K49"/>
    <mergeCell ref="R48:S48"/>
    <mergeCell ref="M49:N49"/>
    <mergeCell ref="R49:S49"/>
    <mergeCell ref="A51:E51"/>
    <mergeCell ref="F51:S51"/>
    <mergeCell ref="A50:S50"/>
    <mergeCell ref="A48:E48"/>
    <mergeCell ref="F48:G48"/>
    <mergeCell ref="H48:I48"/>
    <mergeCell ref="J48:K48"/>
    <mergeCell ref="M52:N52"/>
    <mergeCell ref="R52:S52"/>
    <mergeCell ref="A54:E54"/>
    <mergeCell ref="F54:S54"/>
    <mergeCell ref="A53:S53"/>
    <mergeCell ref="A52:E52"/>
    <mergeCell ref="F52:G52"/>
    <mergeCell ref="H52:I52"/>
    <mergeCell ref="J52:K52"/>
    <mergeCell ref="A55:E55"/>
    <mergeCell ref="F55:G55"/>
    <mergeCell ref="H55:I55"/>
    <mergeCell ref="J55:K55"/>
    <mergeCell ref="M57:N57"/>
    <mergeCell ref="R57:S57"/>
    <mergeCell ref="A56:E56"/>
    <mergeCell ref="F56:G56"/>
    <mergeCell ref="H56:I56"/>
    <mergeCell ref="J56:K56"/>
    <mergeCell ref="M55:N55"/>
    <mergeCell ref="R55:S55"/>
    <mergeCell ref="M56:N56"/>
    <mergeCell ref="R56:S56"/>
    <mergeCell ref="M58:N58"/>
    <mergeCell ref="R58:S58"/>
    <mergeCell ref="A57:E57"/>
    <mergeCell ref="F57:G57"/>
    <mergeCell ref="A58:E58"/>
    <mergeCell ref="F58:G58"/>
    <mergeCell ref="H58:I58"/>
    <mergeCell ref="J58:K58"/>
    <mergeCell ref="H57:I57"/>
    <mergeCell ref="J57:K57"/>
    <mergeCell ref="A59:E59"/>
    <mergeCell ref="F59:G59"/>
    <mergeCell ref="H59:I59"/>
    <mergeCell ref="J59:K59"/>
    <mergeCell ref="R79:S79"/>
    <mergeCell ref="M80:N80"/>
    <mergeCell ref="R80:S80"/>
    <mergeCell ref="M59:N59"/>
    <mergeCell ref="R59:S59"/>
    <mergeCell ref="A76:S76"/>
    <mergeCell ref="A68:S68"/>
    <mergeCell ref="A64:S64"/>
    <mergeCell ref="A79:E79"/>
    <mergeCell ref="F79:G79"/>
    <mergeCell ref="H79:I79"/>
    <mergeCell ref="J79:K79"/>
    <mergeCell ref="A65:E65"/>
    <mergeCell ref="F65:S65"/>
    <mergeCell ref="A67:E67"/>
    <mergeCell ref="J67:K67"/>
    <mergeCell ref="M66:N66"/>
    <mergeCell ref="M67:N67"/>
    <mergeCell ref="R67:S67"/>
    <mergeCell ref="A72:E72"/>
    <mergeCell ref="M78:N78"/>
    <mergeCell ref="R78:S78"/>
    <mergeCell ref="A62:E62"/>
    <mergeCell ref="F62:G62"/>
    <mergeCell ref="A78:E78"/>
    <mergeCell ref="F78:G78"/>
    <mergeCell ref="H78:I78"/>
    <mergeCell ref="J78:K78"/>
    <mergeCell ref="M62:N62"/>
    <mergeCell ref="R62:S62"/>
    <mergeCell ref="A61:E61"/>
    <mergeCell ref="F61:S61"/>
    <mergeCell ref="H63:I63"/>
    <mergeCell ref="J63:K63"/>
    <mergeCell ref="H62:I62"/>
    <mergeCell ref="J62:K62"/>
    <mergeCell ref="A60:S60"/>
    <mergeCell ref="A66:E66"/>
    <mergeCell ref="F66:G66"/>
    <mergeCell ref="H66:I66"/>
    <mergeCell ref="J66:K66"/>
    <mergeCell ref="R66:S66"/>
    <mergeCell ref="M63:N63"/>
    <mergeCell ref="R63:S63"/>
    <mergeCell ref="A63:E63"/>
    <mergeCell ref="F63:G63"/>
    <mergeCell ref="F70:G70"/>
    <mergeCell ref="A71:E71"/>
    <mergeCell ref="F71:G71"/>
    <mergeCell ref="R71:S71"/>
    <mergeCell ref="J71:K71"/>
    <mergeCell ref="M71:N71"/>
    <mergeCell ref="A75:E75"/>
    <mergeCell ref="F75:G75"/>
    <mergeCell ref="H75:I75"/>
    <mergeCell ref="F67:G67"/>
    <mergeCell ref="H67:I67"/>
    <mergeCell ref="A73:E73"/>
    <mergeCell ref="F73:G73"/>
    <mergeCell ref="H73:I73"/>
    <mergeCell ref="F72:S72"/>
    <mergeCell ref="A70:E70"/>
    <mergeCell ref="A74:E74"/>
    <mergeCell ref="F74:G74"/>
    <mergeCell ref="H74:I74"/>
    <mergeCell ref="J74:K74"/>
    <mergeCell ref="J75:K75"/>
    <mergeCell ref="M73:N73"/>
    <mergeCell ref="R73:S73"/>
    <mergeCell ref="M74:N74"/>
    <mergeCell ref="R74:S74"/>
    <mergeCell ref="J73:K73"/>
    <mergeCell ref="M75:N75"/>
    <mergeCell ref="R75:S75"/>
    <mergeCell ref="A82:E82"/>
    <mergeCell ref="F82:S82"/>
    <mergeCell ref="A77:E77"/>
    <mergeCell ref="F77:S77"/>
    <mergeCell ref="A81:S81"/>
    <mergeCell ref="A80:E80"/>
    <mergeCell ref="F80:G80"/>
    <mergeCell ref="H80:I80"/>
    <mergeCell ref="J80:K80"/>
    <mergeCell ref="M79:N79"/>
    <mergeCell ref="M83:N83"/>
    <mergeCell ref="R83:S83"/>
    <mergeCell ref="A85:E85"/>
    <mergeCell ref="F85:S85"/>
    <mergeCell ref="A84:S84"/>
    <mergeCell ref="A83:E83"/>
    <mergeCell ref="F83:G83"/>
    <mergeCell ref="H83:I83"/>
    <mergeCell ref="J83:K83"/>
    <mergeCell ref="A86:E86"/>
    <mergeCell ref="F86:G86"/>
    <mergeCell ref="H86:I86"/>
    <mergeCell ref="J86:K86"/>
    <mergeCell ref="A87:E87"/>
    <mergeCell ref="F87:G87"/>
    <mergeCell ref="H87:I87"/>
    <mergeCell ref="J87:K87"/>
    <mergeCell ref="M86:N86"/>
    <mergeCell ref="R86:S86"/>
    <mergeCell ref="M87:N87"/>
    <mergeCell ref="R87:S87"/>
    <mergeCell ref="A89:E89"/>
    <mergeCell ref="F89:S89"/>
    <mergeCell ref="A88:S88"/>
    <mergeCell ref="A90:E90"/>
    <mergeCell ref="F90:G90"/>
    <mergeCell ref="H90:I90"/>
    <mergeCell ref="J90:K90"/>
    <mergeCell ref="M90:N90"/>
    <mergeCell ref="R90:S90"/>
    <mergeCell ref="M91:N91"/>
    <mergeCell ref="R91:S91"/>
    <mergeCell ref="A92:E92"/>
    <mergeCell ref="F92:G92"/>
    <mergeCell ref="A91:E91"/>
    <mergeCell ref="F91:G91"/>
    <mergeCell ref="H91:I91"/>
    <mergeCell ref="J91:K91"/>
    <mergeCell ref="H92:I92"/>
    <mergeCell ref="J92:K92"/>
    <mergeCell ref="A94:E94"/>
    <mergeCell ref="F94:S94"/>
    <mergeCell ref="A93:S93"/>
    <mergeCell ref="M92:N92"/>
    <mergeCell ref="R92:S92"/>
    <mergeCell ref="A95:E95"/>
    <mergeCell ref="F95:G95"/>
    <mergeCell ref="H95:I95"/>
    <mergeCell ref="J95:K95"/>
    <mergeCell ref="A96:E96"/>
    <mergeCell ref="F96:G96"/>
    <mergeCell ref="H96:I96"/>
    <mergeCell ref="J96:K96"/>
    <mergeCell ref="M95:N95"/>
    <mergeCell ref="R95:S95"/>
    <mergeCell ref="M96:N96"/>
    <mergeCell ref="R96:S96"/>
    <mergeCell ref="A98:E98"/>
    <mergeCell ref="F98:S98"/>
    <mergeCell ref="A97:S97"/>
    <mergeCell ref="A99:E99"/>
    <mergeCell ref="F99:G99"/>
    <mergeCell ref="H99:I99"/>
    <mergeCell ref="J99:K99"/>
    <mergeCell ref="M99:N99"/>
    <mergeCell ref="R99:S99"/>
    <mergeCell ref="M101:N101"/>
    <mergeCell ref="R101:S101"/>
    <mergeCell ref="A100:E100"/>
    <mergeCell ref="F100:G100"/>
    <mergeCell ref="H100:I100"/>
    <mergeCell ref="J100:K100"/>
    <mergeCell ref="M100:N100"/>
    <mergeCell ref="R100:S100"/>
    <mergeCell ref="M102:N102"/>
    <mergeCell ref="R102:S102"/>
    <mergeCell ref="A101:E101"/>
    <mergeCell ref="F101:G101"/>
    <mergeCell ref="A102:E102"/>
    <mergeCell ref="F102:G102"/>
    <mergeCell ref="H102:I102"/>
    <mergeCell ref="J102:K102"/>
    <mergeCell ref="H101:I101"/>
    <mergeCell ref="J101:K101"/>
    <mergeCell ref="A105:E105"/>
    <mergeCell ref="F105:G105"/>
    <mergeCell ref="H105:I105"/>
    <mergeCell ref="J105:K105"/>
    <mergeCell ref="A103:E103"/>
    <mergeCell ref="F103:S103"/>
    <mergeCell ref="M104:N104"/>
    <mergeCell ref="R104:S104"/>
    <mergeCell ref="A104:E104"/>
    <mergeCell ref="F104:G104"/>
    <mergeCell ref="H104:I104"/>
    <mergeCell ref="J104:K104"/>
    <mergeCell ref="H109:I109"/>
    <mergeCell ref="J109:K109"/>
    <mergeCell ref="A7:E7"/>
    <mergeCell ref="A3:D3"/>
    <mergeCell ref="A108:E108"/>
    <mergeCell ref="F108:S108"/>
    <mergeCell ref="A107:S107"/>
    <mergeCell ref="A69:E69"/>
    <mergeCell ref="F69:S69"/>
    <mergeCell ref="H71:I71"/>
    <mergeCell ref="M109:N109"/>
    <mergeCell ref="R109:S109"/>
    <mergeCell ref="A110:E110"/>
    <mergeCell ref="F110:G110"/>
    <mergeCell ref="H110:I110"/>
    <mergeCell ref="J110:K110"/>
    <mergeCell ref="M110:N110"/>
    <mergeCell ref="R110:S110"/>
    <mergeCell ref="A109:E109"/>
    <mergeCell ref="F109:G109"/>
    <mergeCell ref="A113:E113"/>
    <mergeCell ref="F113:S113"/>
    <mergeCell ref="A112:S112"/>
    <mergeCell ref="A111:E111"/>
    <mergeCell ref="F111:G111"/>
    <mergeCell ref="H111:I111"/>
    <mergeCell ref="J111:K111"/>
    <mergeCell ref="M111:N111"/>
    <mergeCell ref="R111:S111"/>
    <mergeCell ref="M114:N114"/>
    <mergeCell ref="R114:S114"/>
    <mergeCell ref="M115:N115"/>
    <mergeCell ref="R115:S115"/>
    <mergeCell ref="A114:E114"/>
    <mergeCell ref="F114:G114"/>
    <mergeCell ref="A115:E115"/>
    <mergeCell ref="F115:G115"/>
    <mergeCell ref="H115:I115"/>
    <mergeCell ref="J115:K115"/>
    <mergeCell ref="H114:I114"/>
    <mergeCell ref="J114:K114"/>
    <mergeCell ref="A118:E118"/>
    <mergeCell ref="F118:S118"/>
    <mergeCell ref="A117:S117"/>
    <mergeCell ref="A116:E116"/>
    <mergeCell ref="F116:G116"/>
    <mergeCell ref="H116:I116"/>
    <mergeCell ref="J116:K116"/>
    <mergeCell ref="M116:N116"/>
    <mergeCell ref="R116:S116"/>
    <mergeCell ref="M119:N119"/>
    <mergeCell ref="R119:S119"/>
    <mergeCell ref="M120:N120"/>
    <mergeCell ref="R120:S120"/>
    <mergeCell ref="A119:E119"/>
    <mergeCell ref="F119:G119"/>
    <mergeCell ref="A120:E120"/>
    <mergeCell ref="F120:G120"/>
    <mergeCell ref="H120:I120"/>
    <mergeCell ref="J120:K120"/>
    <mergeCell ref="H119:I119"/>
    <mergeCell ref="J119:K119"/>
    <mergeCell ref="A121:E121"/>
    <mergeCell ref="F121:G121"/>
    <mergeCell ref="H121:I121"/>
    <mergeCell ref="J121:K121"/>
    <mergeCell ref="A129:E129"/>
    <mergeCell ref="F129:S129"/>
    <mergeCell ref="A128:S128"/>
    <mergeCell ref="A122:S122"/>
    <mergeCell ref="M127:N127"/>
    <mergeCell ref="R127:S127"/>
    <mergeCell ref="A126:E126"/>
    <mergeCell ref="F126:G126"/>
    <mergeCell ref="A127:E127"/>
    <mergeCell ref="F127:G127"/>
    <mergeCell ref="H130:I130"/>
    <mergeCell ref="J130:K130"/>
    <mergeCell ref="M121:N121"/>
    <mergeCell ref="R121:S121"/>
    <mergeCell ref="H127:I127"/>
    <mergeCell ref="J127:K127"/>
    <mergeCell ref="H126:I126"/>
    <mergeCell ref="J126:K126"/>
    <mergeCell ref="M124:N124"/>
    <mergeCell ref="R124:S124"/>
    <mergeCell ref="M130:N130"/>
    <mergeCell ref="R130:S130"/>
    <mergeCell ref="A131:E131"/>
    <mergeCell ref="F131:G131"/>
    <mergeCell ref="H131:I131"/>
    <mergeCell ref="J131:K131"/>
    <mergeCell ref="M131:N131"/>
    <mergeCell ref="R131:S131"/>
    <mergeCell ref="A130:E130"/>
    <mergeCell ref="F130:G130"/>
    <mergeCell ref="M132:N132"/>
    <mergeCell ref="R132:S132"/>
    <mergeCell ref="A133:E133"/>
    <mergeCell ref="F133:G133"/>
    <mergeCell ref="A132:E132"/>
    <mergeCell ref="F132:G132"/>
    <mergeCell ref="H132:I132"/>
    <mergeCell ref="J132:K132"/>
    <mergeCell ref="A134:E134"/>
    <mergeCell ref="F134:S134"/>
    <mergeCell ref="M133:N133"/>
    <mergeCell ref="R133:S133"/>
    <mergeCell ref="H135:I135"/>
    <mergeCell ref="J135:K135"/>
    <mergeCell ref="H133:I133"/>
    <mergeCell ref="J133:K133"/>
    <mergeCell ref="M135:N135"/>
    <mergeCell ref="R135:S135"/>
    <mergeCell ref="A136:E136"/>
    <mergeCell ref="F136:G136"/>
    <mergeCell ref="H136:I136"/>
    <mergeCell ref="J136:K136"/>
    <mergeCell ref="M136:N136"/>
    <mergeCell ref="R136:S136"/>
    <mergeCell ref="A135:E135"/>
    <mergeCell ref="F135:G135"/>
    <mergeCell ref="A139:E139"/>
    <mergeCell ref="F139:S139"/>
    <mergeCell ref="A138:S138"/>
    <mergeCell ref="A137:E137"/>
    <mergeCell ref="F137:G137"/>
    <mergeCell ref="H137:I137"/>
    <mergeCell ref="J137:K137"/>
    <mergeCell ref="M137:N137"/>
    <mergeCell ref="R137:S137"/>
    <mergeCell ref="M140:N140"/>
    <mergeCell ref="R140:S140"/>
    <mergeCell ref="M141:N141"/>
    <mergeCell ref="R141:S141"/>
    <mergeCell ref="A140:E140"/>
    <mergeCell ref="F140:G140"/>
    <mergeCell ref="A141:E141"/>
    <mergeCell ref="F141:G141"/>
    <mergeCell ref="H141:I141"/>
    <mergeCell ref="J141:K141"/>
    <mergeCell ref="H140:I140"/>
    <mergeCell ref="J140:K140"/>
    <mergeCell ref="M142:N142"/>
    <mergeCell ref="R142:S142"/>
    <mergeCell ref="A143:E143"/>
    <mergeCell ref="F143:G143"/>
    <mergeCell ref="A142:E142"/>
    <mergeCell ref="F142:G142"/>
    <mergeCell ref="H142:I142"/>
    <mergeCell ref="J142:K142"/>
    <mergeCell ref="A145:E145"/>
    <mergeCell ref="F145:S145"/>
    <mergeCell ref="A144:S144"/>
    <mergeCell ref="M143:N143"/>
    <mergeCell ref="R143:S143"/>
    <mergeCell ref="H146:I146"/>
    <mergeCell ref="J146:K146"/>
    <mergeCell ref="H143:I143"/>
    <mergeCell ref="J143:K143"/>
    <mergeCell ref="M146:N146"/>
    <mergeCell ref="R146:S146"/>
    <mergeCell ref="A147:E147"/>
    <mergeCell ref="F147:G147"/>
    <mergeCell ref="H147:I147"/>
    <mergeCell ref="J147:K147"/>
    <mergeCell ref="M147:N147"/>
    <mergeCell ref="R147:S147"/>
    <mergeCell ref="A146:E146"/>
    <mergeCell ref="F146:G146"/>
    <mergeCell ref="A150:E150"/>
    <mergeCell ref="F150:S150"/>
    <mergeCell ref="A149:S149"/>
    <mergeCell ref="A148:E148"/>
    <mergeCell ref="F148:G148"/>
    <mergeCell ref="H148:I148"/>
    <mergeCell ref="J148:K148"/>
    <mergeCell ref="M148:N148"/>
    <mergeCell ref="R148:S148"/>
    <mergeCell ref="M151:N151"/>
    <mergeCell ref="R151:S151"/>
    <mergeCell ref="M152:N152"/>
    <mergeCell ref="R152:S152"/>
    <mergeCell ref="A151:E151"/>
    <mergeCell ref="F151:G151"/>
    <mergeCell ref="A152:E152"/>
    <mergeCell ref="F152:G152"/>
    <mergeCell ref="H152:I152"/>
    <mergeCell ref="J152:K152"/>
    <mergeCell ref="H151:I151"/>
    <mergeCell ref="J151:K151"/>
    <mergeCell ref="A155:E155"/>
    <mergeCell ref="F155:S155"/>
    <mergeCell ref="A154:S154"/>
    <mergeCell ref="A153:E153"/>
    <mergeCell ref="F153:G153"/>
    <mergeCell ref="H153:I153"/>
    <mergeCell ref="J153:K153"/>
    <mergeCell ref="M153:N153"/>
    <mergeCell ref="R153:S153"/>
    <mergeCell ref="M156:N156"/>
    <mergeCell ref="R156:S156"/>
    <mergeCell ref="M157:N157"/>
    <mergeCell ref="R157:S157"/>
    <mergeCell ref="A156:E156"/>
    <mergeCell ref="F156:G156"/>
    <mergeCell ref="A157:E157"/>
    <mergeCell ref="F157:G157"/>
    <mergeCell ref="H157:I157"/>
    <mergeCell ref="J157:K157"/>
    <mergeCell ref="H156:I156"/>
    <mergeCell ref="J156:K156"/>
    <mergeCell ref="M158:N158"/>
    <mergeCell ref="R158:S158"/>
    <mergeCell ref="A159:E159"/>
    <mergeCell ref="F159:G159"/>
    <mergeCell ref="A158:E158"/>
    <mergeCell ref="F158:G158"/>
    <mergeCell ref="H158:I158"/>
    <mergeCell ref="J158:K158"/>
    <mergeCell ref="A161:E161"/>
    <mergeCell ref="F161:S161"/>
    <mergeCell ref="A160:S160"/>
    <mergeCell ref="M159:N159"/>
    <mergeCell ref="R159:S159"/>
    <mergeCell ref="H162:I162"/>
    <mergeCell ref="J162:K162"/>
    <mergeCell ref="H159:I159"/>
    <mergeCell ref="J159:K159"/>
    <mergeCell ref="M162:N162"/>
    <mergeCell ref="R162:S162"/>
    <mergeCell ref="A163:E163"/>
    <mergeCell ref="F163:G163"/>
    <mergeCell ref="H163:I163"/>
    <mergeCell ref="J163:K163"/>
    <mergeCell ref="M163:N163"/>
    <mergeCell ref="R163:S163"/>
    <mergeCell ref="A162:E162"/>
    <mergeCell ref="F162:G162"/>
    <mergeCell ref="M165:N165"/>
    <mergeCell ref="R165:S165"/>
    <mergeCell ref="A164:E164"/>
    <mergeCell ref="F164:G164"/>
    <mergeCell ref="H164:I164"/>
    <mergeCell ref="J164:K164"/>
    <mergeCell ref="M164:N164"/>
    <mergeCell ref="R164:S164"/>
    <mergeCell ref="M166:N166"/>
    <mergeCell ref="R166:S166"/>
    <mergeCell ref="A165:E165"/>
    <mergeCell ref="F165:G165"/>
    <mergeCell ref="A166:E166"/>
    <mergeCell ref="F166:G166"/>
    <mergeCell ref="H166:I166"/>
    <mergeCell ref="J166:K166"/>
    <mergeCell ref="H165:I165"/>
    <mergeCell ref="J165:K165"/>
    <mergeCell ref="A167:E167"/>
    <mergeCell ref="F167:S167"/>
    <mergeCell ref="A168:E168"/>
    <mergeCell ref="F168:G168"/>
    <mergeCell ref="H168:I168"/>
    <mergeCell ref="J168:K168"/>
    <mergeCell ref="M168:N168"/>
    <mergeCell ref="R168:S168"/>
    <mergeCell ref="A169:E169"/>
    <mergeCell ref="F169:G169"/>
    <mergeCell ref="H169:I169"/>
    <mergeCell ref="J169:K169"/>
    <mergeCell ref="M171:N171"/>
    <mergeCell ref="R171:S171"/>
    <mergeCell ref="A170:E170"/>
    <mergeCell ref="F170:G170"/>
    <mergeCell ref="H170:I170"/>
    <mergeCell ref="J170:K170"/>
    <mergeCell ref="A171:E171"/>
    <mergeCell ref="F171:G171"/>
    <mergeCell ref="H171:I171"/>
    <mergeCell ref="J171:K171"/>
    <mergeCell ref="M169:N169"/>
    <mergeCell ref="R169:S169"/>
    <mergeCell ref="M170:N170"/>
    <mergeCell ref="R170:S170"/>
  </mergeCells>
  <conditionalFormatting sqref="J62:K63 J13:K15 J168:K171 J8:K10 J23:K25 J28:K29 J32:K32 J35:K35 J37:K37 J40:K41 J44:K45 J48:K49 J52:K52 J55:K59 J66:K67 J70:K71 J73:K75 J78:K80 J83:K83 J86:K87 J90:K92 J95:K96 J99:K102 J104:K106 J109:K111 J114:K116 J119:K121 J124:K127 J130:K133 J135:K137 J140:K143 J146:K148 J151:K153 J156:K159 J162:K166 J18:K20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3" manualBreakCount="3">
    <brk id="102" max="255" man="1"/>
    <brk id="133" max="255" man="1"/>
    <brk id="16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S133"/>
  <sheetViews>
    <sheetView workbookViewId="0" topLeftCell="A1">
      <selection activeCell="G3" sqref="G3:M3"/>
    </sheetView>
  </sheetViews>
  <sheetFormatPr defaultColWidth="9.140625" defaultRowHeight="12.75"/>
  <cols>
    <col min="1" max="1" width="6.00390625" style="0" customWidth="1"/>
    <col min="2" max="3" width="6.7109375" style="0" customWidth="1"/>
    <col min="4" max="4" width="7.140625" style="0" customWidth="1"/>
    <col min="5" max="5" width="7.00390625" style="0" customWidth="1"/>
    <col min="6" max="6" width="7.28125" style="0" customWidth="1"/>
    <col min="7" max="7" width="6.8515625" style="0" customWidth="1"/>
    <col min="8" max="8" width="6.57421875" style="0" customWidth="1"/>
    <col min="9" max="9" width="6.28125" style="0" customWidth="1"/>
    <col min="10" max="10" width="5.7109375" style="0" customWidth="1"/>
    <col min="11" max="11" width="6.00390625" style="0" customWidth="1"/>
    <col min="12" max="12" width="7.8515625" style="0" customWidth="1"/>
    <col min="13" max="14" width="6.57421875" style="0" customWidth="1"/>
    <col min="15" max="16" width="6.421875" style="0" customWidth="1"/>
    <col min="17" max="17" width="6.7109375" style="0" customWidth="1"/>
    <col min="18" max="19" width="5.8515625" style="0" customWidth="1"/>
  </cols>
  <sheetData>
    <row r="1" spans="1:17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90"/>
    </row>
    <row r="2" spans="1:17" ht="13.5" thickBot="1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1:17" ht="13.5" thickBot="1">
      <c r="A3" s="392" t="s">
        <v>189</v>
      </c>
      <c r="B3" s="393"/>
      <c r="C3" s="393"/>
      <c r="D3" s="393"/>
      <c r="E3" s="393"/>
      <c r="F3" s="394"/>
      <c r="G3" s="397"/>
      <c r="H3" s="398"/>
      <c r="I3" s="398"/>
      <c r="J3" s="398"/>
      <c r="K3" s="398"/>
      <c r="L3" s="398"/>
      <c r="M3" s="399"/>
      <c r="N3" s="395" t="s">
        <v>84</v>
      </c>
      <c r="O3" s="396"/>
      <c r="P3" s="393" t="str">
        <f>'[2]p1'!$H$4</f>
        <v>2007.1</v>
      </c>
      <c r="Q3" s="394"/>
    </row>
    <row r="4" spans="1:17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</row>
    <row r="5" spans="1:17" s="8" customFormat="1" ht="12.75">
      <c r="A5" s="491"/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</row>
    <row r="6" spans="1:17" s="1" customFormat="1" ht="12.75">
      <c r="A6" s="5" t="s">
        <v>31</v>
      </c>
      <c r="B6" s="6" t="s">
        <v>32</v>
      </c>
      <c r="C6" s="6" t="s">
        <v>33</v>
      </c>
      <c r="D6" s="6" t="s">
        <v>34</v>
      </c>
      <c r="E6" s="6" t="s">
        <v>35</v>
      </c>
      <c r="F6" s="6" t="s">
        <v>23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6" t="s">
        <v>41</v>
      </c>
      <c r="M6" s="5" t="s">
        <v>42</v>
      </c>
      <c r="N6" s="6" t="s">
        <v>43</v>
      </c>
      <c r="O6" s="6" t="s">
        <v>44</v>
      </c>
      <c r="P6" s="6" t="s">
        <v>45</v>
      </c>
      <c r="Q6" s="6" t="s">
        <v>20</v>
      </c>
    </row>
    <row r="7" spans="1:17" s="4" customFormat="1" ht="11.25">
      <c r="A7" s="492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</row>
    <row r="8" spans="1:19" s="34" customFormat="1" ht="11.25">
      <c r="A8" s="405" t="str">
        <f>T('[2]p1'!$C$13:$G$13)</f>
        <v>Alciônio Saldanha de Oliveira</v>
      </c>
      <c r="B8" s="406"/>
      <c r="C8" s="406"/>
      <c r="D8" s="406"/>
      <c r="E8" s="425"/>
      <c r="F8" s="485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31"/>
      <c r="S8" s="31"/>
    </row>
    <row r="9" spans="1:17" s="2" customFormat="1" ht="11.25">
      <c r="A9" s="24">
        <f>IF('[2]p1'!$A$406&lt;&gt;0,'[2]p1'!$A$406,"")</f>
      </c>
      <c r="B9" s="24">
        <f>IF('[2]p1'!$B$406&lt;&gt;0,'[2]p1'!$B$406,"")</f>
      </c>
      <c r="C9" s="24">
        <f>IF('[2]p1'!$C$406&lt;&gt;0,'[2]p1'!$C$406,"")</f>
      </c>
      <c r="D9" s="24">
        <f>IF('[2]p1'!$D$406&lt;&gt;0,'[2]p1'!$D$406,"")</f>
        <v>180</v>
      </c>
      <c r="E9" s="24">
        <f>IF('[2]p1'!$E$406&lt;&gt;0,'[2]p1'!$E$406,"")</f>
      </c>
      <c r="F9" s="24">
        <f>IF('[2]p1'!$F$406&lt;&gt;0,'[2]p1'!$F$406,"")</f>
        <v>360</v>
      </c>
      <c r="G9" s="24">
        <f>IF('[2]p1'!$G$406&lt;&gt;0,'[2]p1'!$G$406,"")</f>
        <v>144</v>
      </c>
      <c r="H9" s="24">
        <f>IF('[2]p1'!$H$406&lt;&gt;0,'[2]p1'!$H$406,"")</f>
      </c>
      <c r="I9" s="24">
        <f>IF('[2]p1'!$I$406&lt;&gt;0,'[2]p1'!$I$406,"")</f>
      </c>
      <c r="J9" s="24">
        <f>IF('[2]p1'!$J$406&lt;&gt;0,'[2]p1'!$J$406,"")</f>
      </c>
      <c r="K9" s="24">
        <f>IF('[2]p1'!$K$406&lt;&gt;0,'[2]p1'!$K$406,"")</f>
      </c>
      <c r="L9" s="24">
        <f>IF('[2]p1'!$L$406&lt;&gt;0,'[2]p1'!$L$406,"")</f>
      </c>
      <c r="M9" s="24" t="str">
        <f>IF('[2]p1'!$A$409&lt;&gt;0,'[2]p1'!$A$409," ")</f>
        <v> </v>
      </c>
      <c r="N9" s="24">
        <f>IF('[2]p1'!$B$409&lt;&gt;0,'[2]p1'!$B$409," ")</f>
        <v>70</v>
      </c>
      <c r="O9" s="24">
        <f>IF('[2]p1'!$C$409&lt;&gt;0,'[2]p1'!$C$409," ")</f>
        <v>8</v>
      </c>
      <c r="P9" s="24">
        <f>IF('[2]p1'!$D$409&lt;&gt;0,'[2]p1'!$D$409," ")</f>
        <v>20</v>
      </c>
      <c r="Q9" s="24">
        <f>IF('[2]p1'!$E$409&lt;&gt;0,'[2]p1'!$E$409," ")</f>
        <v>782</v>
      </c>
    </row>
    <row r="10" spans="1:17" s="2" customFormat="1" ht="11.25">
      <c r="A10" s="488"/>
      <c r="B10" s="488"/>
      <c r="C10" s="488"/>
      <c r="D10" s="488"/>
      <c r="E10" s="488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</row>
    <row r="11" spans="1:17" s="34" customFormat="1" ht="11.25">
      <c r="A11" s="402" t="str">
        <f>T('[2]p2'!$C$13:$G$13)</f>
        <v>Alexsandro Bezerra Cavalcanti</v>
      </c>
      <c r="B11" s="402"/>
      <c r="C11" s="402"/>
      <c r="D11" s="402"/>
      <c r="E11" s="402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</row>
    <row r="12" spans="1:17" s="2" customFormat="1" ht="11.25">
      <c r="A12" s="24">
        <f>IF('[2]p2'!$A$406&lt;&gt;0,'[2]p2'!$A$406,"")</f>
        <v>800</v>
      </c>
      <c r="B12" s="24">
        <f>IF('[2]p2'!$B$406&lt;&gt;0,'[2]p2'!$B$406,"")</f>
      </c>
      <c r="C12" s="24">
        <f>IF('[2]p2'!$C$406&lt;&gt;0,'[2]p2'!$C$406,"")</f>
      </c>
      <c r="D12" s="24">
        <f>IF('[2]p2'!$D$406&lt;&gt;0,'[2]p2'!$D$406,"")</f>
      </c>
      <c r="E12" s="24">
        <f>IF('[2]p2'!$E$406&lt;&gt;0,'[2]p2'!$E$406,"")</f>
      </c>
      <c r="F12" s="24">
        <f>IF('[2]p2'!$F$406&lt;&gt;0,'[2]p2'!$F$406,"")</f>
      </c>
      <c r="G12" s="24">
        <f>IF('[2]p2'!$G$406&lt;&gt;0,'[2]p2'!$G$406,"")</f>
      </c>
      <c r="H12" s="24">
        <f>IF('[2]p2'!$H$406&lt;&gt;0,'[2]p2'!$H$406,"")</f>
      </c>
      <c r="I12" s="24">
        <f>IF('[2]p2'!$I$406&lt;&gt;0,'[2]p2'!$I$406,"")</f>
      </c>
      <c r="J12" s="24">
        <f>IF('[2]p2'!$J$406&lt;&gt;0,'[2]p2'!$J$406,"")</f>
      </c>
      <c r="K12" s="24">
        <f>IF('[2]p2'!$K$406&lt;&gt;0,'[2]p2'!$K$406,"")</f>
      </c>
      <c r="L12" s="24">
        <f>IF('[2]p2'!$L$406&lt;&gt;0,'[2]p2'!$L$406,"")</f>
      </c>
      <c r="M12" s="24" t="str">
        <f>IF('[2]p2'!$A$409&lt;&gt;0,'[2]p2'!$A$409," ")</f>
        <v> </v>
      </c>
      <c r="N12" s="24" t="str">
        <f>IF('[2]p2'!$B$409&lt;&gt;0,'[2]p2'!$B$409," ")</f>
        <v> </v>
      </c>
      <c r="O12" s="24" t="str">
        <f>IF('[2]p2'!$C$409&lt;&gt;0,'[2]p2'!$C$409," ")</f>
        <v> </v>
      </c>
      <c r="P12" s="24" t="str">
        <f>IF('[2]p2'!$D$409&lt;&gt;0,'[2]p2'!$D$409," ")</f>
        <v> </v>
      </c>
      <c r="Q12" s="24">
        <f>IF('[2]p2'!$E$409&lt;&gt;0,'[2]p2'!$E$409," ")</f>
        <v>800</v>
      </c>
    </row>
    <row r="13" spans="1:17" s="2" customFormat="1" ht="11.25">
      <c r="A13" s="488"/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</row>
    <row r="14" spans="1:17" s="34" customFormat="1" ht="11.25">
      <c r="A14" s="402" t="str">
        <f>T('[2]p3'!$C$13:$G$13)</f>
        <v>Amanda dos Santos Gomes</v>
      </c>
      <c r="B14" s="402"/>
      <c r="C14" s="402"/>
      <c r="D14" s="402"/>
      <c r="E14" s="402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</row>
    <row r="15" spans="1:17" s="2" customFormat="1" ht="11.25">
      <c r="A15" s="24">
        <f>IF('[2]p3'!$A$406&lt;&gt;0,'[2]p3'!$A$406,"")</f>
        <v>800</v>
      </c>
      <c r="B15" s="24">
        <f>IF('[2]p3'!$B$406&lt;&gt;0,'[2]p3'!$B$406,"")</f>
      </c>
      <c r="C15" s="24">
        <f>IF('[2]p3'!$C$406&lt;&gt;0,'[2]p3'!$C$406,"")</f>
      </c>
      <c r="D15" s="24">
        <f>IF('[2]p3'!$D$406&lt;&gt;0,'[2]p3'!$D$406,"")</f>
      </c>
      <c r="E15" s="24">
        <f>IF('[2]p3'!$E$406&lt;&gt;0,'[2]p3'!$E$406,"")</f>
      </c>
      <c r="F15" s="24">
        <f>IF('[2]p3'!$F$406&lt;&gt;0,'[2]p3'!$F$406,"")</f>
      </c>
      <c r="G15" s="24">
        <f>IF('[2]p3'!$G$406&lt;&gt;0,'[2]p3'!$G$406,"")</f>
      </c>
      <c r="H15" s="24">
        <f>IF('[2]p3'!$H$406&lt;&gt;0,'[2]p3'!$H$406,"")</f>
      </c>
      <c r="I15" s="24">
        <f>IF('[2]p3'!$I$406&lt;&gt;0,'[2]p3'!$I$406,"")</f>
      </c>
      <c r="J15" s="24">
        <f>IF('[2]p3'!$J$406&lt;&gt;0,'[2]p3'!$J$406,"")</f>
      </c>
      <c r="K15" s="24">
        <f>IF('[2]p3'!$K$406&lt;&gt;0,'[2]p3'!$K$406,"")</f>
      </c>
      <c r="L15" s="24">
        <f>IF('[2]p3'!$L$406&lt;&gt;0,'[2]p3'!$L$406,"")</f>
      </c>
      <c r="M15" s="24" t="str">
        <f>IF('[2]p3'!$A$409&lt;&gt;0,'[2]p3'!$A$409," ")</f>
        <v> </v>
      </c>
      <c r="N15" s="24" t="str">
        <f>IF('[2]p3'!$B$409&lt;&gt;0,'[2]p3'!$B$409," ")</f>
        <v> </v>
      </c>
      <c r="O15" s="24" t="str">
        <f>IF('[2]p3'!$C$409&lt;&gt;0,'[2]p3'!$C$409," ")</f>
        <v> </v>
      </c>
      <c r="P15" s="24" t="str">
        <f>IF('[2]p3'!$D$409&lt;&gt;0,'[2]p3'!$D$409," ")</f>
        <v> </v>
      </c>
      <c r="Q15" s="24">
        <f>IF('[2]p3'!$E$409&lt;&gt;0,'[2]p3'!$E$409," ")</f>
        <v>800</v>
      </c>
    </row>
    <row r="16" spans="1:17" s="2" customFormat="1" ht="11.25">
      <c r="A16" s="488"/>
      <c r="B16" s="488"/>
      <c r="C16" s="488"/>
      <c r="D16" s="488"/>
      <c r="E16" s="488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</row>
    <row r="17" spans="1:17" s="34" customFormat="1" ht="11.25">
      <c r="A17" s="402" t="str">
        <f>T('[2]p4'!$C$13:$G$13)</f>
        <v>Amauri Araújo Cruz</v>
      </c>
      <c r="B17" s="402"/>
      <c r="C17" s="402"/>
      <c r="D17" s="402"/>
      <c r="E17" s="402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</row>
    <row r="18" spans="1:17" s="2" customFormat="1" ht="11.25">
      <c r="A18" s="24">
        <f>IF('[2]p4'!$A$406&lt;&gt;0,'[2]p4'!$A$406,"")</f>
      </c>
      <c r="B18" s="24">
        <f>IF('[2]p4'!$B$406&lt;&gt;0,'[2]p4'!$B$406,"")</f>
      </c>
      <c r="C18" s="24">
        <f>IF('[2]p4'!$C$406&lt;&gt;0,'[2]p4'!$C$406,"")</f>
      </c>
      <c r="D18" s="24">
        <f>IF('[2]p4'!$D$406&lt;&gt;0,'[2]p4'!$D$406,"")</f>
        <v>180</v>
      </c>
      <c r="E18" s="24">
        <f>IF('[2]p4'!$E$406&lt;&gt;0,'[2]p4'!$E$406,"")</f>
      </c>
      <c r="F18" s="24">
        <f>IF('[2]p4'!$F$406&lt;&gt;0,'[2]p4'!$F$406,"")</f>
        <v>360</v>
      </c>
      <c r="G18" s="24">
        <f>IF('[2]p4'!$G$406&lt;&gt;0,'[2]p4'!$G$406,"")</f>
        <v>40</v>
      </c>
      <c r="H18" s="24">
        <f>IF('[2]p4'!$H$406&lt;&gt;0,'[2]p4'!$H$406,"")</f>
      </c>
      <c r="I18" s="24">
        <f>IF('[2]p4'!$I$406&lt;&gt;0,'[2]p4'!$I$406,"")</f>
      </c>
      <c r="J18" s="24">
        <f>IF('[2]p4'!$J$406&lt;&gt;0,'[2]p4'!$J$406,"")</f>
      </c>
      <c r="K18" s="24">
        <f>IF('[2]p4'!$K$406&lt;&gt;0,'[2]p4'!$K$406,"")</f>
        <v>40</v>
      </c>
      <c r="L18" s="24">
        <f>IF('[2]p4'!$L$406&lt;&gt;0,'[2]p4'!$L$406,"")</f>
      </c>
      <c r="M18" s="24" t="str">
        <f>IF('[2]p4'!$A$409&lt;&gt;0,'[2]p4'!$A$409," ")</f>
        <v> </v>
      </c>
      <c r="N18" s="24" t="str">
        <f>IF('[2]p4'!$B$409&lt;&gt;0,'[2]p4'!$B$409," ")</f>
        <v> </v>
      </c>
      <c r="O18" s="24">
        <f>IF('[2]p4'!$C$409&lt;&gt;0,'[2]p4'!$C$409," ")</f>
        <v>10</v>
      </c>
      <c r="P18" s="24">
        <f>IF('[2]p4'!$D$409&lt;&gt;0,'[2]p4'!$D$409," ")</f>
        <v>10</v>
      </c>
      <c r="Q18" s="24">
        <f>IF('[2]p4'!$E$409&lt;&gt;0,'[2]p4'!$E$409," ")</f>
        <v>640</v>
      </c>
    </row>
    <row r="19" spans="1:17" s="2" customFormat="1" ht="11.25">
      <c r="A19" s="488"/>
      <c r="B19" s="488"/>
      <c r="C19" s="488"/>
      <c r="D19" s="488"/>
      <c r="E19" s="488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</row>
    <row r="20" spans="1:17" s="34" customFormat="1" ht="11.25">
      <c r="A20" s="402" t="str">
        <f>T('[2]p5'!$C$13:$G$13)</f>
        <v>Antônio José da Silva</v>
      </c>
      <c r="B20" s="402"/>
      <c r="C20" s="402"/>
      <c r="D20" s="402"/>
      <c r="E20" s="402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</row>
    <row r="21" spans="1:17" s="2" customFormat="1" ht="11.25">
      <c r="A21" s="24">
        <f>IF('[2]p5'!$A$406&lt;&gt;0,'[2]p5'!$A$406,"")</f>
      </c>
      <c r="B21" s="24">
        <f>IF('[2]p5'!$B$406&lt;&gt;0,'[2]p5'!$B$406,"")</f>
      </c>
      <c r="C21" s="24">
        <f>IF('[2]p5'!$C$406&lt;&gt;0,'[2]p5'!$C$406,"")</f>
      </c>
      <c r="D21" s="24">
        <f>IF('[2]p5'!$D$406&lt;&gt;0,'[2]p5'!$D$406,"")</f>
        <v>160</v>
      </c>
      <c r="E21" s="24">
        <f>IF('[2]p5'!$E$406&lt;&gt;0,'[2]p5'!$E$406,"")</f>
      </c>
      <c r="F21" s="24">
        <f>IF('[2]p5'!$F$406&lt;&gt;0,'[2]p5'!$F$406,"")</f>
        <v>320</v>
      </c>
      <c r="G21" s="24">
        <f>IF('[2]p5'!$G$406&lt;&gt;0,'[2]p5'!$G$406,"")</f>
      </c>
      <c r="H21" s="24">
        <f>IF('[2]p5'!$H$406&lt;&gt;0,'[2]p5'!$H$406,"")</f>
      </c>
      <c r="I21" s="24">
        <f>IF('[2]p5'!$I$406&lt;&gt;0,'[2]p5'!$I$406,"")</f>
      </c>
      <c r="J21" s="24">
        <f>IF('[2]p5'!$J$406&lt;&gt;0,'[2]p5'!$J$406,"")</f>
      </c>
      <c r="K21" s="24">
        <f>IF('[2]p5'!$K$406&lt;&gt;0,'[2]p5'!$K$406,"")</f>
        <v>6</v>
      </c>
      <c r="L21" s="24">
        <f>IF('[2]p5'!$L$406&lt;&gt;0,'[2]p5'!$L$406,"")</f>
        <v>52</v>
      </c>
      <c r="M21" s="24">
        <f>IF('[2]p5'!$A$409&lt;&gt;0,'[2]p5'!$A$409," ")</f>
        <v>219</v>
      </c>
      <c r="N21" s="24">
        <f>IF('[2]p5'!$B$409&lt;&gt;0,'[2]p5'!$B$409," ")</f>
        <v>4</v>
      </c>
      <c r="O21" s="24">
        <f>IF('[2]p5'!$C$409&lt;&gt;0,'[2]p5'!$C$409," ")</f>
        <v>26</v>
      </c>
      <c r="P21" s="24">
        <f>IF('[2]p5'!$D$409&lt;&gt;0,'[2]p5'!$D$409," ")</f>
        <v>13</v>
      </c>
      <c r="Q21" s="24">
        <f>IF('[2]p5'!$E$409&lt;&gt;0,'[2]p5'!$E$409," ")</f>
        <v>800</v>
      </c>
    </row>
    <row r="22" spans="1:17" s="2" customFormat="1" ht="11.25">
      <c r="A22" s="487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</row>
    <row r="23" spans="1:17" s="34" customFormat="1" ht="11.25">
      <c r="A23" s="405" t="str">
        <f>T('[2]p6'!$C$13:$G$13)</f>
        <v>Antônio Pereira Brandão Júnior</v>
      </c>
      <c r="B23" s="406"/>
      <c r="C23" s="406"/>
      <c r="D23" s="406"/>
      <c r="E23" s="425"/>
      <c r="F23" s="485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</row>
    <row r="24" spans="1:17" s="2" customFormat="1" ht="11.25">
      <c r="A24" s="24">
        <f>IF('[2]p6'!$A$406&lt;&gt;0,'[2]p6'!$A$406,"")</f>
      </c>
      <c r="B24" s="24">
        <f>IF('[2]p6'!$B$406&lt;&gt;0,'[2]p6'!$B$406,"")</f>
      </c>
      <c r="C24" s="24">
        <f>IF('[2]p6'!$C$406&lt;&gt;0,'[2]p6'!$C$406,"")</f>
        <v>120</v>
      </c>
      <c r="D24" s="24">
        <f>IF('[2]p6'!$D$406&lt;&gt;0,'[2]p6'!$D$406,"")</f>
        <v>158</v>
      </c>
      <c r="E24" s="24">
        <f>IF('[2]p6'!$E$406&lt;&gt;0,'[2]p6'!$E$406,"")</f>
        <v>30</v>
      </c>
      <c r="F24" s="24">
        <f>IF('[2]p6'!$F$406&lt;&gt;0,'[2]p6'!$F$406,"")</f>
        <v>376</v>
      </c>
      <c r="G24" s="24">
        <f>IF('[2]p6'!$G$406&lt;&gt;0,'[2]p6'!$G$406,"")</f>
      </c>
      <c r="H24" s="24">
        <f>IF('[2]p6'!$H$406&lt;&gt;0,'[2]p6'!$H$406,"")</f>
      </c>
      <c r="I24" s="24">
        <f>IF('[2]p6'!$I$406&lt;&gt;0,'[2]p6'!$I$406,"")</f>
      </c>
      <c r="J24" s="24">
        <f>IF('[2]p6'!$J$406&lt;&gt;0,'[2]p6'!$J$406,"")</f>
      </c>
      <c r="K24" s="24">
        <f>IF('[2]p6'!$K$406&lt;&gt;0,'[2]p6'!$K$406,"")</f>
      </c>
      <c r="L24" s="24">
        <f>IF('[2]p6'!$L$406&lt;&gt;0,'[2]p6'!$L$406,"")</f>
        <v>10</v>
      </c>
      <c r="M24" s="24" t="str">
        <f>IF('[2]p6'!$A$409&lt;&gt;0,'[2]p6'!$A$409," ")</f>
        <v> </v>
      </c>
      <c r="N24" s="24">
        <f>IF('[2]p6'!$B$409&lt;&gt;0,'[2]p6'!$B$409," ")</f>
        <v>40</v>
      </c>
      <c r="O24" s="24">
        <f>IF('[2]p6'!$C$409&lt;&gt;0,'[2]p6'!$C$409," ")</f>
        <v>12</v>
      </c>
      <c r="P24" s="24">
        <f>IF('[2]p6'!$D$409&lt;&gt;0,'[2]p6'!$D$409," ")</f>
        <v>10</v>
      </c>
      <c r="Q24" s="24">
        <f>IF('[2]p6'!$E$409&lt;&gt;0,'[2]p6'!$E$409," ")</f>
        <v>756</v>
      </c>
    </row>
    <row r="25" spans="1:17" s="2" customFormat="1" ht="11.25">
      <c r="A25" s="487"/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</row>
    <row r="26" spans="1:17" s="34" customFormat="1" ht="11.25">
      <c r="A26" s="405" t="str">
        <f>T('[2]p7'!$C$13:$G$13)</f>
        <v>Aparecido Jesuino de Souza</v>
      </c>
      <c r="B26" s="406"/>
      <c r="C26" s="406"/>
      <c r="D26" s="406"/>
      <c r="E26" s="425"/>
      <c r="F26" s="485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</row>
    <row r="27" spans="1:17" s="2" customFormat="1" ht="11.25">
      <c r="A27" s="24">
        <f>IF('[2]p7'!$A$406&lt;&gt;0,'[2]p7'!$A$406,"")</f>
      </c>
      <c r="B27" s="24">
        <f>IF('[2]p7'!$B$406&lt;&gt;0,'[2]p7'!$B$406,"")</f>
      </c>
      <c r="C27" s="24">
        <f>IF('[2]p7'!$C$406&lt;&gt;0,'[2]p7'!$C$406,"")</f>
        <v>30</v>
      </c>
      <c r="D27" s="24">
        <f>IF('[2]p7'!$D$406&lt;&gt;0,'[2]p7'!$D$406,"")</f>
        <v>120</v>
      </c>
      <c r="E27" s="24">
        <f>IF('[2]p7'!$E$406&lt;&gt;0,'[2]p7'!$E$406,"")</f>
        <v>30</v>
      </c>
      <c r="F27" s="24">
        <f>IF('[2]p7'!$F$406&lt;&gt;0,'[2]p7'!$F$406,"")</f>
        <v>330</v>
      </c>
      <c r="G27" s="24">
        <f>IF('[2]p7'!$G$406&lt;&gt;0,'[2]p7'!$G$406,"")</f>
        <v>60</v>
      </c>
      <c r="H27" s="24">
        <f>IF('[2]p7'!$H$406&lt;&gt;0,'[2]p7'!$H$406,"")</f>
        <v>14</v>
      </c>
      <c r="I27" s="24">
        <f>IF('[2]p7'!$I$406&lt;&gt;0,'[2]p7'!$I$406,"")</f>
        <v>100</v>
      </c>
      <c r="J27" s="24">
        <f>IF('[2]p7'!$J$406&lt;&gt;0,'[2]p7'!$J$406,"")</f>
      </c>
      <c r="K27" s="24">
        <f>IF('[2]p7'!$K$406&lt;&gt;0,'[2]p7'!$K$406,"")</f>
      </c>
      <c r="L27" s="24">
        <f>IF('[2]p7'!$L$406&lt;&gt;0,'[2]p7'!$L$406,"")</f>
        <v>10</v>
      </c>
      <c r="M27" s="24" t="str">
        <f>IF('[2]p7'!$A$409&lt;&gt;0,'[2]p7'!$A$409," ")</f>
        <v> </v>
      </c>
      <c r="N27" s="24">
        <f>IF('[2]p7'!$B$409&lt;&gt;0,'[2]p7'!$B$409," ")</f>
        <v>30</v>
      </c>
      <c r="O27" s="24">
        <f>IF('[2]p7'!$C$409&lt;&gt;0,'[2]p7'!$C$409," ")</f>
        <v>2</v>
      </c>
      <c r="P27" s="24">
        <f>IF('[2]p7'!$D$409&lt;&gt;0,'[2]p7'!$D$409," ")</f>
        <v>70</v>
      </c>
      <c r="Q27" s="24">
        <f>IF('[2]p7'!$E$409&lt;&gt;0,'[2]p7'!$E$409," ")</f>
        <v>796</v>
      </c>
    </row>
    <row r="28" spans="1:17" s="2" customFormat="1" ht="11.25">
      <c r="A28" s="487"/>
      <c r="B28" s="487"/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</row>
    <row r="29" spans="1:17" s="34" customFormat="1" ht="11.25">
      <c r="A29" s="405" t="str">
        <f>T('[2]p8'!$C$13:$G$13)</f>
        <v>Bianca Morelli Casalvara Caretta</v>
      </c>
      <c r="B29" s="406"/>
      <c r="C29" s="406"/>
      <c r="D29" s="406"/>
      <c r="E29" s="425"/>
      <c r="F29" s="485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</row>
    <row r="30" spans="1:17" s="2" customFormat="1" ht="11.25">
      <c r="A30" s="24">
        <f>IF('[2]p8'!$A$406&lt;&gt;0,'[2]p8'!$A$406,"")</f>
      </c>
      <c r="B30" s="24">
        <f>IF('[2]p8'!$B$406&lt;&gt;0,'[2]p8'!$B$406,"")</f>
      </c>
      <c r="C30" s="24">
        <f>IF('[2]p8'!$C$406&lt;&gt;0,'[2]p8'!$C$406,"")</f>
      </c>
      <c r="D30" s="24">
        <f>IF('[2]p8'!$D$406&lt;&gt;0,'[2]p8'!$D$406,"")</f>
        <v>60</v>
      </c>
      <c r="E30" s="24">
        <f>IF('[2]p8'!$E$406&lt;&gt;0,'[2]p8'!$E$406,"")</f>
        <v>75</v>
      </c>
      <c r="F30" s="24">
        <f>IF('[2]p8'!$F$406&lt;&gt;0,'[2]p8'!$F$406,"")</f>
        <v>265</v>
      </c>
      <c r="G30" s="24">
        <f>IF('[2]p8'!$G$406&lt;&gt;0,'[2]p8'!$G$406,"")</f>
        <v>80</v>
      </c>
      <c r="H30" s="24">
        <f>IF('[2]p8'!$H$406&lt;&gt;0,'[2]p8'!$H$406,"")</f>
        <v>80</v>
      </c>
      <c r="I30" s="24">
        <f>IF('[2]p8'!$I$406&lt;&gt;0,'[2]p8'!$I$406,"")</f>
        <v>220</v>
      </c>
      <c r="J30" s="24">
        <f>IF('[2]p8'!$J$406&lt;&gt;0,'[2]p8'!$J$406,"")</f>
      </c>
      <c r="K30" s="24">
        <f>IF('[2]p8'!$K$406&lt;&gt;0,'[2]p8'!$K$406,"")</f>
      </c>
      <c r="L30" s="24">
        <f>IF('[2]p8'!$L$406&lt;&gt;0,'[2]p8'!$L$406,"")</f>
      </c>
      <c r="M30" s="24" t="str">
        <f>IF('[2]p8'!$A$409&lt;&gt;0,'[2]p8'!$A$409," ")</f>
        <v> </v>
      </c>
      <c r="N30" s="24">
        <f>IF('[2]p8'!$B$409&lt;&gt;0,'[2]p8'!$B$409," ")</f>
        <v>20</v>
      </c>
      <c r="O30" s="24" t="str">
        <f>IF('[2]p8'!$C$409&lt;&gt;0,'[2]p8'!$C$409," ")</f>
        <v> </v>
      </c>
      <c r="P30" s="24" t="str">
        <f>IF('[2]p8'!$D$409&lt;&gt;0,'[2]p8'!$D$409," ")</f>
        <v> </v>
      </c>
      <c r="Q30" s="24">
        <f>IF('[2]p8'!$E$409&lt;&gt;0,'[2]p8'!$E$409," ")</f>
        <v>800</v>
      </c>
    </row>
    <row r="31" spans="1:17" s="2" customFormat="1" ht="11.25">
      <c r="A31" s="487"/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</row>
    <row r="32" spans="1:17" s="34" customFormat="1" ht="11.25">
      <c r="A32" s="380" t="str">
        <f>T('[2]p9'!$C$13:$G$13)</f>
        <v>Bráulio Maia Junior</v>
      </c>
      <c r="B32" s="406"/>
      <c r="C32" s="406"/>
      <c r="D32" s="406"/>
      <c r="E32" s="425"/>
      <c r="F32" s="485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</row>
    <row r="33" spans="1:17" s="2" customFormat="1" ht="11.25">
      <c r="A33" s="43">
        <f>IF('[2]p9'!$A$406&lt;&gt;0,'[2]p9'!$A$406,"")</f>
      </c>
      <c r="B33" s="24">
        <f>IF('[2]p9'!$B$406&lt;&gt;0,'[2]p9'!$B$406,"")</f>
      </c>
      <c r="C33" s="24">
        <f>IF('[2]p9'!$C$406&lt;&gt;0,'[2]p9'!$C$406,"")</f>
      </c>
      <c r="D33" s="24">
        <f>IF('[2]p9'!$D$406&lt;&gt;0,'[2]p9'!$D$406,"")</f>
        <v>90</v>
      </c>
      <c r="E33" s="24">
        <f>IF('[2]p9'!$E$406&lt;&gt;0,'[2]p9'!$E$406,"")</f>
      </c>
      <c r="F33" s="24">
        <f>IF('[2]p9'!$F$406&lt;&gt;0,'[2]p9'!$F$406,"")</f>
        <v>60</v>
      </c>
      <c r="G33" s="24">
        <f>IF('[2]p9'!$G$406&lt;&gt;0,'[2]p9'!$G$406,"")</f>
      </c>
      <c r="H33" s="24">
        <f>IF('[2]p9'!$H$406&lt;&gt;0,'[2]p9'!$H$406,"")</f>
      </c>
      <c r="I33" s="24">
        <f>IF('[2]p9'!$I$406&lt;&gt;0,'[2]p9'!$I$406,"")</f>
        <v>150</v>
      </c>
      <c r="J33" s="24">
        <f>IF('[2]p9'!$J$406&lt;&gt;0,'[2]p9'!$J$406,"")</f>
      </c>
      <c r="K33" s="24">
        <f>IF('[2]p9'!$K$406&lt;&gt;0,'[2]p9'!$K$406,"")</f>
      </c>
      <c r="L33" s="24">
        <f>IF('[2]p9'!$L$406&lt;&gt;0,'[2]p9'!$L$406,"")</f>
        <v>40</v>
      </c>
      <c r="M33" s="24">
        <f>IF('[2]p9'!$A$409&lt;&gt;0,'[2]p9'!$A$409," ")</f>
        <v>460</v>
      </c>
      <c r="N33" s="24" t="str">
        <f>IF('[2]p9'!$B$409&lt;&gt;0,'[2]p9'!$B$409," ")</f>
        <v> </v>
      </c>
      <c r="O33" s="24" t="str">
        <f>IF('[2]p9'!$C$409&lt;&gt;0,'[2]p9'!$C$409," ")</f>
        <v> </v>
      </c>
      <c r="P33" s="24" t="str">
        <f>IF('[2]p9'!$D$409&lt;&gt;0,'[2]p9'!$D$409," ")</f>
        <v> </v>
      </c>
      <c r="Q33" s="24">
        <f>IF('[2]p9'!$E$409&lt;&gt;0,'[2]p9'!$E$409," ")</f>
        <v>800</v>
      </c>
    </row>
    <row r="34" spans="1:17" s="2" customFormat="1" ht="11.25">
      <c r="A34" s="487"/>
      <c r="B34" s="487"/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</row>
    <row r="35" spans="1:17" s="34" customFormat="1" ht="11.25">
      <c r="A35" s="380" t="str">
        <f>T('[2]p10'!$C$13:$G$13)</f>
        <v>Claudianor Oliveira Alves</v>
      </c>
      <c r="B35" s="381"/>
      <c r="C35" s="381"/>
      <c r="D35" s="381"/>
      <c r="E35" s="385"/>
      <c r="F35" s="485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</row>
    <row r="36" spans="1:17" s="2" customFormat="1" ht="11.25">
      <c r="A36" s="43">
        <f>IF('[2]p10'!$A$406&lt;&gt;0,'[2]p10'!$A$406,"")</f>
      </c>
      <c r="B36" s="43">
        <f>IF('[2]p10'!$B$406&lt;&gt;0,'[2]p10'!$B$406,"")</f>
      </c>
      <c r="C36" s="43">
        <f>IF('[2]p10'!$C$406&lt;&gt;0,'[2]p10'!$C$406,"")</f>
        <v>30</v>
      </c>
      <c r="D36" s="43">
        <f>IF('[2]p10'!$D$406&lt;&gt;0,'[2]p10'!$D$406,"")</f>
        <v>60</v>
      </c>
      <c r="E36" s="43">
        <f>IF('[2]p10'!$E$406&lt;&gt;0,'[2]p10'!$E$406,"")</f>
        <v>60</v>
      </c>
      <c r="F36" s="24">
        <f>IF('[2]p10'!$F$406&lt;&gt;0,'[2]p10'!$F$406,"")</f>
        <v>55</v>
      </c>
      <c r="G36" s="24">
        <f>IF('[2]p10'!$G$406&lt;&gt;0,'[2]p10'!$G$406,"")</f>
      </c>
      <c r="H36" s="24">
        <f>IF('[2]p10'!$H$406&lt;&gt;0,'[2]p10'!$H$406,"")</f>
        <v>220</v>
      </c>
      <c r="I36" s="24">
        <f>IF('[2]p10'!$I$406&lt;&gt;0,'[2]p10'!$I$406,"")</f>
        <v>90</v>
      </c>
      <c r="J36" s="24">
        <f>IF('[2]p10'!$J$406&lt;&gt;0,'[2]p10'!$J$406,"")</f>
      </c>
      <c r="K36" s="24">
        <f>IF('[2]p10'!$K$406&lt;&gt;0,'[2]p10'!$K$406,"")</f>
      </c>
      <c r="L36" s="24">
        <f>IF('[2]p10'!$L$406&lt;&gt;0,'[2]p10'!$L$406,"")</f>
      </c>
      <c r="M36" s="24">
        <f>IF('[2]p10'!$A$409&lt;&gt;0,'[2]p10'!$A$409," ")</f>
        <v>200</v>
      </c>
      <c r="N36" s="24">
        <f>IF('[2]p10'!$B$409&lt;&gt;0,'[2]p10'!$B$409," ")</f>
        <v>20</v>
      </c>
      <c r="O36" s="24" t="str">
        <f>IF('[2]p10'!$C$409&lt;&gt;0,'[2]p10'!$C$409," ")</f>
        <v> </v>
      </c>
      <c r="P36" s="24">
        <f>IF('[2]p10'!$D$409&lt;&gt;0,'[2]p10'!$D$409," ")</f>
        <v>50</v>
      </c>
      <c r="Q36" s="24">
        <f>IF('[2]p10'!$E$409&lt;&gt;0,'[2]p10'!$E$409," ")</f>
        <v>785</v>
      </c>
    </row>
    <row r="37" spans="1:17" s="2" customFormat="1" ht="11.25">
      <c r="A37" s="487"/>
      <c r="B37" s="487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</row>
    <row r="38" spans="1:17" s="34" customFormat="1" ht="11.25">
      <c r="A38" s="380" t="str">
        <f>T('[2]p11'!$C$13:$G$13)</f>
        <v>Daniel Cordeiro de Morais Filho</v>
      </c>
      <c r="B38" s="381"/>
      <c r="C38" s="381"/>
      <c r="D38" s="381"/>
      <c r="E38" s="385"/>
      <c r="F38" s="485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</row>
    <row r="39" spans="1:17" s="2" customFormat="1" ht="11.25">
      <c r="A39" s="43">
        <f>IF('[2]p11'!$A$406&lt;&gt;0,'[2]p11'!$A$406,"")</f>
      </c>
      <c r="B39" s="43">
        <f>IF('[2]p11'!$B$406&lt;&gt;0,'[2]p11'!$B$406,"")</f>
        <v>800</v>
      </c>
      <c r="C39" s="43">
        <f>IF('[2]p11'!$C$406&lt;&gt;0,'[2]p11'!$C$406,"")</f>
      </c>
      <c r="D39" s="43">
        <f>IF('[2]p11'!$D$406&lt;&gt;0,'[2]p11'!$D$406,"")</f>
      </c>
      <c r="E39" s="43">
        <f>IF('[2]p11'!$E$406&lt;&gt;0,'[2]p11'!$E$406,"")</f>
      </c>
      <c r="F39" s="24">
        <f>IF('[2]p11'!$F$406&lt;&gt;0,'[2]p11'!$F$406,"")</f>
      </c>
      <c r="G39" s="24">
        <f>IF('[2]p11'!$G$406&lt;&gt;0,'[2]p11'!$G$406,"")</f>
      </c>
      <c r="H39" s="24">
        <f>IF('[2]p11'!$H$406&lt;&gt;0,'[2]p11'!$H$406,"")</f>
        <v>90</v>
      </c>
      <c r="I39" s="24">
        <f>IF('[2]p11'!$I$406&lt;&gt;0,'[2]p11'!$I$406,"")</f>
        <v>90</v>
      </c>
      <c r="J39" s="24">
        <f>IF('[2]p11'!$J$406&lt;&gt;0,'[2]p11'!$J$406,"")</f>
        <v>80</v>
      </c>
      <c r="K39" s="24">
        <f>IF('[2]p11'!$K$406&lt;&gt;0,'[2]p11'!$K$406,"")</f>
        <v>8</v>
      </c>
      <c r="L39" s="24">
        <f>IF('[2]p11'!$L$406&lt;&gt;0,'[2]p11'!$L$406,"")</f>
      </c>
      <c r="M39" s="24" t="str">
        <f>IF('[2]p11'!$A$409&lt;&gt;0,'[2]p11'!$A$409," ")</f>
        <v> </v>
      </c>
      <c r="N39" s="24" t="str">
        <f>IF('[2]p11'!$B$409&lt;&gt;0,'[2]p11'!$B$409," ")</f>
        <v> </v>
      </c>
      <c r="O39" s="24" t="str">
        <f>IF('[2]p11'!$C$409&lt;&gt;0,'[2]p11'!$C$409," ")</f>
        <v> </v>
      </c>
      <c r="P39" s="24">
        <f>IF('[2]p11'!$D$409&lt;&gt;0,'[2]p11'!$D$409," ")</f>
        <v>120</v>
      </c>
      <c r="Q39" s="24">
        <f>IF('[2]p11'!$E$409&lt;&gt;0,'[2]p11'!$E$409," ")</f>
        <v>1188</v>
      </c>
    </row>
    <row r="40" spans="1:17" s="2" customFormat="1" ht="11.25">
      <c r="A40" s="487"/>
      <c r="B40" s="487"/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</row>
    <row r="41" spans="1:17" s="2" customFormat="1" ht="11.25">
      <c r="A41" s="380" t="str">
        <f>T('[2]p12'!$C$13:$G$13)</f>
        <v>Florence Ayres Campello de Oliveira</v>
      </c>
      <c r="B41" s="381"/>
      <c r="C41" s="381"/>
      <c r="D41" s="381"/>
      <c r="E41" s="385"/>
      <c r="F41" s="485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</row>
    <row r="42" spans="1:17" s="2" customFormat="1" ht="11.25">
      <c r="A42" s="43">
        <f>IF('[2]p12'!$A$406&lt;&gt;0,'[2]p12'!$A$406,"")</f>
      </c>
      <c r="B42" s="43">
        <f>IF('[2]p12'!$B$406&lt;&gt;0,'[2]p12'!$B$406,"")</f>
      </c>
      <c r="C42" s="43">
        <f>IF('[2]p12'!$C$406&lt;&gt;0,'[2]p12'!$C$406,"")</f>
        <v>70</v>
      </c>
      <c r="D42" s="43">
        <f>IF('[2]p12'!$D$406&lt;&gt;0,'[2]p12'!$D$406,"")</f>
        <v>180</v>
      </c>
      <c r="E42" s="43">
        <f>IF('[2]p12'!$E$406&lt;&gt;0,'[2]p12'!$E$406,"")</f>
      </c>
      <c r="F42" s="24">
        <f>IF('[2]p12'!$F$406&lt;&gt;0,'[2]p12'!$F$406,"")</f>
        <v>360</v>
      </c>
      <c r="G42" s="24">
        <f>IF('[2]p12'!$G$406&lt;&gt;0,'[2]p12'!$G$406,"")</f>
        <v>126</v>
      </c>
      <c r="H42" s="24">
        <f>IF('[2]p12'!$H$406&lt;&gt;0,'[2]p12'!$H$406,"")</f>
      </c>
      <c r="I42" s="24">
        <f>IF('[2]p12'!$I$406&lt;&gt;0,'[2]p12'!$I$406,"")</f>
      </c>
      <c r="J42" s="24">
        <f>IF('[2]p12'!$J$406&lt;&gt;0,'[2]p12'!$J$406,"")</f>
      </c>
      <c r="K42" s="24">
        <f>IF('[2]p12'!$K$406&lt;&gt;0,'[2]p12'!$K$406,"")</f>
      </c>
      <c r="L42" s="24">
        <f>IF('[2]p12'!$L$406&lt;&gt;0,'[2]p12'!$L$406,"")</f>
      </c>
      <c r="M42" s="24" t="str">
        <f>IF('[2]p12'!$A$409&lt;&gt;0,'[2]p12'!$A$409," ")</f>
        <v> </v>
      </c>
      <c r="N42" s="24" t="str">
        <f>IF('[2]p12'!$B$409&lt;&gt;0,'[2]p12'!$B$409," ")</f>
        <v> </v>
      </c>
      <c r="O42" s="24">
        <f>IF('[2]p12'!$C$409&lt;&gt;0,'[2]p12'!$C$409," ")</f>
        <v>8</v>
      </c>
      <c r="P42" s="24" t="str">
        <f>IF('[2]p12'!$D$409&lt;&gt;0,'[2]p12'!$D$409," ")</f>
        <v> </v>
      </c>
      <c r="Q42" s="24">
        <f>IF('[2]p12'!$E$409&lt;&gt;0,'[2]p12'!$E$409," ")</f>
        <v>744</v>
      </c>
    </row>
    <row r="43" spans="1:17" s="2" customFormat="1" ht="11.25">
      <c r="A43" s="487"/>
      <c r="B43" s="487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</row>
    <row r="44" spans="1:17" s="2" customFormat="1" ht="11.25">
      <c r="A44" s="380" t="str">
        <f>T('[2]p13'!$C$13:$G$13)</f>
        <v>Francisco Antônio Morais de Souza</v>
      </c>
      <c r="B44" s="381"/>
      <c r="C44" s="381"/>
      <c r="D44" s="381"/>
      <c r="E44" s="385"/>
      <c r="F44" s="485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</row>
    <row r="45" spans="1:17" s="2" customFormat="1" ht="11.25">
      <c r="A45" s="43">
        <f>IF('[2]p13'!$A$406&lt;&gt;0,'[2]p13'!$A$406,"")</f>
      </c>
      <c r="B45" s="43">
        <f>IF('[2]p13'!$B$406&lt;&gt;0,'[2]p13'!$B$406,"")</f>
      </c>
      <c r="C45" s="43">
        <f>IF('[2]p13'!$C$406&lt;&gt;0,'[2]p13'!$C$406,"")</f>
      </c>
      <c r="D45" s="43">
        <f>IF('[2]p13'!$D$406&lt;&gt;0,'[2]p13'!$D$406,"")</f>
        <v>150</v>
      </c>
      <c r="E45" s="43">
        <f>IF('[2]p13'!$E$406&lt;&gt;0,'[2]p13'!$E$406,"")</f>
      </c>
      <c r="F45" s="24">
        <f>IF('[2]p13'!$F$406&lt;&gt;0,'[2]p13'!$F$406,"")</f>
        <v>150</v>
      </c>
      <c r="G45" s="24">
        <f>IF('[2]p13'!$G$406&lt;&gt;0,'[2]p13'!$G$406,"")</f>
        <v>60</v>
      </c>
      <c r="H45" s="24">
        <f>IF('[2]p13'!$H$406&lt;&gt;0,'[2]p13'!$H$406,"")</f>
        <v>30</v>
      </c>
      <c r="I45" s="24">
        <f>IF('[2]p13'!$I$406&lt;&gt;0,'[2]p13'!$I$406,"")</f>
        <v>15</v>
      </c>
      <c r="J45" s="24">
        <f>IF('[2]p13'!$J$406&lt;&gt;0,'[2]p13'!$J$406,"")</f>
      </c>
      <c r="K45" s="24">
        <f>IF('[2]p13'!$K$406&lt;&gt;0,'[2]p13'!$K$406,"")</f>
      </c>
      <c r="L45" s="24">
        <f>IF('[2]p13'!$L$406&lt;&gt;0,'[2]p13'!$L$406,"")</f>
        <v>12</v>
      </c>
      <c r="M45" s="24" t="str">
        <f>IF('[2]p13'!$A$409&lt;&gt;0,'[2]p13'!$A$409," ")</f>
        <v> </v>
      </c>
      <c r="N45" s="24">
        <f>IF('[2]p13'!$B$409&lt;&gt;0,'[2]p13'!$B$409," ")</f>
        <v>357</v>
      </c>
      <c r="O45" s="24">
        <f>IF('[2]p13'!$C$409&lt;&gt;0,'[2]p13'!$C$409," ")</f>
        <v>26</v>
      </c>
      <c r="P45" s="24" t="str">
        <f>IF('[2]p13'!$D$409&lt;&gt;0,'[2]p13'!$D$409," ")</f>
        <v> </v>
      </c>
      <c r="Q45" s="24">
        <f>IF('[2]p13'!$E$409&lt;&gt;0,'[2]p13'!$E$409," ")</f>
        <v>800</v>
      </c>
    </row>
    <row r="46" spans="1:17" s="2" customFormat="1" ht="11.25">
      <c r="A46" s="487"/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</row>
    <row r="47" spans="1:17" s="2" customFormat="1" ht="11.25">
      <c r="A47" s="380" t="str">
        <f>T('[2]p14'!$C$13:$G$13)</f>
        <v>Gilberto da Silva Matos</v>
      </c>
      <c r="B47" s="381"/>
      <c r="C47" s="381"/>
      <c r="D47" s="381"/>
      <c r="E47" s="385"/>
      <c r="F47" s="485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</row>
    <row r="48" spans="1:17" s="2" customFormat="1" ht="11.25">
      <c r="A48" s="43">
        <f>IF('[2]p14'!$A$406&lt;&gt;0,'[2]p14'!$A$406,"")</f>
        <v>800</v>
      </c>
      <c r="B48" s="43">
        <f>IF('[2]p14'!$B$406&lt;&gt;0,'[2]p14'!$B$406,"")</f>
      </c>
      <c r="C48" s="43">
        <f>IF('[2]p14'!$C$406&lt;&gt;0,'[2]p14'!$C$406,"")</f>
      </c>
      <c r="D48" s="43">
        <f>IF('[2]p14'!$D$406&lt;&gt;0,'[2]p14'!$D$406,"")</f>
      </c>
      <c r="E48" s="43">
        <f>IF('[2]p14'!$E$406&lt;&gt;0,'[2]p14'!$E$406,"")</f>
      </c>
      <c r="F48" s="24">
        <f>IF('[2]p14'!$F$406&lt;&gt;0,'[2]p14'!$F$406,"")</f>
      </c>
      <c r="G48" s="24">
        <f>IF('[2]p14'!$G$406&lt;&gt;0,'[2]p14'!$G$406,"")</f>
      </c>
      <c r="H48" s="24">
        <f>IF('[2]p14'!$H$406&lt;&gt;0,'[2]p14'!$H$406,"")</f>
      </c>
      <c r="I48" s="24">
        <f>IF('[2]p14'!$I$406&lt;&gt;0,'[2]p14'!$I$406,"")</f>
      </c>
      <c r="J48" s="24">
        <f>IF('[2]p14'!$J$406&lt;&gt;0,'[2]p14'!$J$406,"")</f>
      </c>
      <c r="K48" s="24">
        <f>IF('[2]p14'!$K$406&lt;&gt;0,'[2]p14'!$K$406,"")</f>
      </c>
      <c r="L48" s="24">
        <f>IF('[2]p14'!$L$406&lt;&gt;0,'[2]p14'!$L$406,"")</f>
      </c>
      <c r="M48" s="24" t="str">
        <f>IF('[2]p14'!$A$409&lt;&gt;0,'[2]p14'!$A$409," ")</f>
        <v> </v>
      </c>
      <c r="N48" s="24" t="str">
        <f>IF('[2]p14'!$B$409&lt;&gt;0,'[2]p14'!$B$409," ")</f>
        <v> </v>
      </c>
      <c r="O48" s="24" t="str">
        <f>IF('[2]p14'!$C$409&lt;&gt;0,'[2]p14'!$C$409," ")</f>
        <v> </v>
      </c>
      <c r="P48" s="24" t="str">
        <f>IF('[2]p14'!$D$409&lt;&gt;0,'[2]p14'!$D$409," ")</f>
        <v> </v>
      </c>
      <c r="Q48" s="24">
        <f>IF('[2]p14'!$E$409&lt;&gt;0,'[2]p14'!$E$409," ")</f>
        <v>800</v>
      </c>
    </row>
    <row r="49" spans="1:17" s="2" customFormat="1" ht="11.25">
      <c r="A49" s="487"/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</row>
    <row r="50" spans="1:17" s="2" customFormat="1" ht="11.25">
      <c r="A50" s="380" t="str">
        <f>T('[2]p15'!$C$13:$G$13)</f>
        <v>Henrique Fernandes de Lima</v>
      </c>
      <c r="B50" s="381"/>
      <c r="C50" s="381"/>
      <c r="D50" s="381"/>
      <c r="E50" s="385"/>
      <c r="F50" s="485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</row>
    <row r="51" spans="1:17" s="2" customFormat="1" ht="11.25">
      <c r="A51" s="43">
        <f>IF('[2]p15'!$A$406&lt;&gt;0,'[2]p15'!$A$406,"")</f>
        <v>800</v>
      </c>
      <c r="B51" s="43">
        <f>IF('[2]p15'!$B$406&lt;&gt;0,'[2]p15'!$B$406,"")</f>
      </c>
      <c r="C51" s="43">
        <f>IF('[2]p15'!$C$406&lt;&gt;0,'[2]p15'!$C$406,"")</f>
      </c>
      <c r="D51" s="43">
        <f>IF('[2]p15'!$D$406&lt;&gt;0,'[2]p15'!$D$406,"")</f>
      </c>
      <c r="E51" s="43">
        <f>IF('[2]p15'!$E$406&lt;&gt;0,'[2]p15'!$E$406,"")</f>
      </c>
      <c r="F51" s="24">
        <f>IF('[2]p15'!$F$406&lt;&gt;0,'[2]p15'!$F$406,"")</f>
      </c>
      <c r="G51" s="24">
        <f>IF('[2]p15'!$G$406&lt;&gt;0,'[2]p15'!$G$406,"")</f>
      </c>
      <c r="H51" s="24">
        <f>IF('[2]p15'!$H$406&lt;&gt;0,'[2]p15'!$H$406,"")</f>
      </c>
      <c r="I51" s="24">
        <f>IF('[2]p15'!$I$406&lt;&gt;0,'[2]p15'!$I$406,"")</f>
      </c>
      <c r="J51" s="24">
        <f>IF('[2]p15'!$J$406&lt;&gt;0,'[2]p15'!$J$406,"")</f>
      </c>
      <c r="K51" s="24">
        <f>IF('[2]p15'!$K$406&lt;&gt;0,'[2]p15'!$K$406,"")</f>
      </c>
      <c r="L51" s="24">
        <f>IF('[2]p15'!$L$406&lt;&gt;0,'[2]p15'!$L$406,"")</f>
      </c>
      <c r="M51" s="24" t="str">
        <f>IF('[2]p15'!$A$409&lt;&gt;0,'[2]p15'!$A$409," ")</f>
        <v> </v>
      </c>
      <c r="N51" s="24" t="str">
        <f>IF('[2]p15'!$B$409&lt;&gt;0,'[2]p15'!$B$409," ")</f>
        <v> </v>
      </c>
      <c r="O51" s="24" t="str">
        <f>IF('[2]p15'!$C$409&lt;&gt;0,'[2]p15'!$C$409," ")</f>
        <v> </v>
      </c>
      <c r="P51" s="24" t="str">
        <f>IF('[2]p15'!$D$409&lt;&gt;0,'[2]p15'!$D$409," ")</f>
        <v> </v>
      </c>
      <c r="Q51" s="24">
        <f>IF('[2]p15'!$E$409&lt;&gt;0,'[2]p15'!$E$409," ")</f>
        <v>800</v>
      </c>
    </row>
    <row r="52" spans="1:17" s="2" customFormat="1" ht="11.25">
      <c r="A52" s="487"/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</row>
    <row r="53" spans="1:17" s="2" customFormat="1" ht="11.25">
      <c r="A53" s="380" t="str">
        <f>T('[2]p16'!$C$13:$G$13)</f>
        <v>Izabel Maria Barbosa de Albuquerque</v>
      </c>
      <c r="B53" s="381"/>
      <c r="C53" s="381"/>
      <c r="D53" s="381"/>
      <c r="E53" s="385"/>
      <c r="F53" s="485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</row>
    <row r="54" spans="1:17" s="2" customFormat="1" ht="11.25">
      <c r="A54" s="43">
        <f>IF('[2]p16'!$A$406&lt;&gt;0,'[2]p16'!$A$406,"")</f>
      </c>
      <c r="B54" s="43">
        <f>IF('[2]p16'!$B$406&lt;&gt;0,'[2]p16'!$B$406,"")</f>
      </c>
      <c r="C54" s="43">
        <f>IF('[2]p16'!$C$406&lt;&gt;0,'[2]p16'!$C$406,"")</f>
        <v>70</v>
      </c>
      <c r="D54" s="43">
        <f>IF('[2]p16'!$D$406&lt;&gt;0,'[2]p16'!$D$406,"")</f>
        <v>150</v>
      </c>
      <c r="E54" s="43">
        <f>IF('[2]p16'!$E$406&lt;&gt;0,'[2]p16'!$E$406,"")</f>
      </c>
      <c r="F54" s="24">
        <f>IF('[2]p16'!$F$406&lt;&gt;0,'[2]p16'!$F$406,"")</f>
        <v>150</v>
      </c>
      <c r="G54" s="24">
        <f>IF('[2]p16'!$G$406&lt;&gt;0,'[2]p16'!$G$406,"")</f>
        <v>96</v>
      </c>
      <c r="H54" s="24">
        <f>IF('[2]p16'!$H$406&lt;&gt;0,'[2]p16'!$H$406,"")</f>
      </c>
      <c r="I54" s="24">
        <f>IF('[2]p16'!$I$406&lt;&gt;0,'[2]p16'!$I$406,"")</f>
      </c>
      <c r="J54" s="24">
        <f>IF('[2]p16'!$J$406&lt;&gt;0,'[2]p16'!$J$406,"")</f>
        <v>50</v>
      </c>
      <c r="K54" s="24">
        <f>IF('[2]p16'!$K$406&lt;&gt;0,'[2]p16'!$K$406,"")</f>
      </c>
      <c r="L54" s="24">
        <f>IF('[2]p16'!$L$406&lt;&gt;0,'[2]p16'!$L$406,"")</f>
        <v>6</v>
      </c>
      <c r="M54" s="24" t="str">
        <f>IF('[2]p16'!$A$409&lt;&gt;0,'[2]p16'!$A$409," ")</f>
        <v> </v>
      </c>
      <c r="N54" s="24">
        <f>IF('[2]p16'!$B$409&lt;&gt;0,'[2]p16'!$B$409," ")</f>
        <v>274</v>
      </c>
      <c r="O54" s="24">
        <f>IF('[2]p16'!$C$409&lt;&gt;0,'[2]p16'!$C$409," ")</f>
        <v>4</v>
      </c>
      <c r="P54" s="24" t="str">
        <f>IF('[2]p16'!$D$409&lt;&gt;0,'[2]p16'!$D$409," ")</f>
        <v> </v>
      </c>
      <c r="Q54" s="24">
        <f>IF('[2]p16'!$E$409&lt;&gt;0,'[2]p16'!$E$409," ")</f>
        <v>800</v>
      </c>
    </row>
    <row r="55" spans="1:17" s="2" customFormat="1" ht="11.25">
      <c r="A55" s="487"/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7"/>
    </row>
    <row r="56" spans="1:17" s="2" customFormat="1" ht="11.25">
      <c r="A56" s="380" t="str">
        <f>T('[2]p17'!$C$13:$G$13)</f>
        <v>Jaime Alves Barbosa Sobrinho</v>
      </c>
      <c r="B56" s="381"/>
      <c r="C56" s="381"/>
      <c r="D56" s="381"/>
      <c r="E56" s="385"/>
      <c r="F56" s="485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</row>
    <row r="57" spans="1:17" s="2" customFormat="1" ht="11.25">
      <c r="A57" s="43">
        <f>IF('[2]p17'!$A$406&lt;&gt;0,'[2]p17'!$A$406,"")</f>
      </c>
      <c r="B57" s="43">
        <f>IF('[2]p17'!$B$406&lt;&gt;0,'[2]p17'!$B$406,"")</f>
      </c>
      <c r="C57" s="43">
        <f>IF('[2]p17'!$C$406&lt;&gt;0,'[2]p17'!$C$406,"")</f>
      </c>
      <c r="D57" s="43">
        <f>IF('[2]p17'!$D$406&lt;&gt;0,'[2]p17'!$D$406,"")</f>
        <v>90</v>
      </c>
      <c r="E57" s="43">
        <f>IF('[2]p17'!$E$406&lt;&gt;0,'[2]p17'!$E$406,"")</f>
      </c>
      <c r="F57" s="24">
        <f>IF('[2]p17'!$F$406&lt;&gt;0,'[2]p17'!$F$406,"")</f>
        <v>100</v>
      </c>
      <c r="G57" s="24">
        <f>IF('[2]p17'!$G$406&lt;&gt;0,'[2]p17'!$G$406,"")</f>
      </c>
      <c r="H57" s="24">
        <f>IF('[2]p17'!$H$406&lt;&gt;0,'[2]p17'!$H$406,"")</f>
      </c>
      <c r="I57" s="24">
        <f>IF('[2]p17'!$I$406&lt;&gt;0,'[2]p17'!$I$406,"")</f>
      </c>
      <c r="J57" s="24">
        <f>IF('[2]p17'!$J$406&lt;&gt;0,'[2]p17'!$J$406,"")</f>
      </c>
      <c r="K57" s="24">
        <f>IF('[2]p17'!$K$406&lt;&gt;0,'[2]p17'!$K$406,"")</f>
      </c>
      <c r="L57" s="24">
        <f>IF('[2]p17'!$L$406&lt;&gt;0,'[2]p17'!$L$406,"")</f>
        <v>20</v>
      </c>
      <c r="M57" s="24">
        <f>IF('[2]p17'!$A$409&lt;&gt;0,'[2]p17'!$A$409," ")</f>
        <v>500</v>
      </c>
      <c r="N57" s="24" t="str">
        <f>IF('[2]p17'!$B$409&lt;&gt;0,'[2]p17'!$B$409," ")</f>
        <v> </v>
      </c>
      <c r="O57" s="24">
        <f>IF('[2]p17'!$C$409&lt;&gt;0,'[2]p17'!$C$409," ")</f>
        <v>90</v>
      </c>
      <c r="P57" s="24" t="str">
        <f>IF('[2]p17'!$D$409&lt;&gt;0,'[2]p17'!$D$409," ")</f>
        <v> </v>
      </c>
      <c r="Q57" s="24">
        <f>IF('[2]p17'!$E$409&lt;&gt;0,'[2]p17'!$E$409," ")</f>
        <v>800</v>
      </c>
    </row>
    <row r="58" spans="1:17" s="2" customFormat="1" ht="11.25">
      <c r="A58" s="487"/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</row>
    <row r="59" spans="1:17" s="2" customFormat="1" ht="11.25">
      <c r="A59" s="380" t="str">
        <f>T('[2]p18'!$C$13:$G$13)</f>
        <v>Jesualdo Gomes das Chagas</v>
      </c>
      <c r="B59" s="381"/>
      <c r="C59" s="381"/>
      <c r="D59" s="381"/>
      <c r="E59" s="385"/>
      <c r="F59" s="485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</row>
    <row r="60" spans="1:17" s="2" customFormat="1" ht="11.25">
      <c r="A60" s="43">
        <f>IF('[2]p18'!$A$406&lt;&gt;0,'[2]p18'!$A$406,"")</f>
      </c>
      <c r="B60" s="43">
        <f>IF('[2]p18'!$B$406&lt;&gt;0,'[2]p18'!$B$406,"")</f>
      </c>
      <c r="C60" s="43">
        <f>IF('[2]p18'!$C$406&lt;&gt;0,'[2]p18'!$C$406,"")</f>
        <v>36</v>
      </c>
      <c r="D60" s="43">
        <f>IF('[2]p18'!$D$406&lt;&gt;0,'[2]p18'!$D$406,"")</f>
        <v>152</v>
      </c>
      <c r="E60" s="43">
        <f>IF('[2]p18'!$E$406&lt;&gt;0,'[2]p18'!$E$406,"")</f>
      </c>
      <c r="F60" s="24">
        <f>IF('[2]p18'!$F$406&lt;&gt;0,'[2]p18'!$F$406,"")</f>
        <v>390</v>
      </c>
      <c r="G60" s="24">
        <f>IF('[2]p18'!$G$406&lt;&gt;0,'[2]p18'!$G$406,"")</f>
        <v>96</v>
      </c>
      <c r="H60" s="24">
        <f>IF('[2]p18'!$H$406&lt;&gt;0,'[2]p18'!$H$406,"")</f>
      </c>
      <c r="I60" s="24">
        <f>IF('[2]p18'!$I$406&lt;&gt;0,'[2]p18'!$I$406,"")</f>
      </c>
      <c r="J60" s="24">
        <f>IF('[2]p18'!$J$406&lt;&gt;0,'[2]p18'!$J$406,"")</f>
      </c>
      <c r="K60" s="24">
        <f>IF('[2]p18'!$K$406&lt;&gt;0,'[2]p18'!$K$406,"")</f>
        <v>20</v>
      </c>
      <c r="L60" s="24">
        <f>IF('[2]p18'!$L$406&lt;&gt;0,'[2]p18'!$L$406,"")</f>
      </c>
      <c r="M60" s="24" t="str">
        <f>IF('[2]p18'!$A$409&lt;&gt;0,'[2]p18'!$A$409," ")</f>
        <v> </v>
      </c>
      <c r="N60" s="24" t="str">
        <f>IF('[2]p18'!$B$409&lt;&gt;0,'[2]p18'!$B$409," ")</f>
        <v> </v>
      </c>
      <c r="O60" s="24" t="str">
        <f>IF('[2]p18'!$C$409&lt;&gt;0,'[2]p18'!$C$409," ")</f>
        <v> </v>
      </c>
      <c r="P60" s="24">
        <f>IF('[2]p18'!$D$409&lt;&gt;0,'[2]p18'!$D$409," ")</f>
        <v>44</v>
      </c>
      <c r="Q60" s="24">
        <f>IF('[2]p18'!$E$409&lt;&gt;0,'[2]p18'!$E$409," ")</f>
        <v>738</v>
      </c>
    </row>
    <row r="61" spans="1:17" s="2" customFormat="1" ht="11.25">
      <c r="A61" s="487"/>
      <c r="B61" s="487"/>
      <c r="C61" s="487"/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487"/>
      <c r="O61" s="487"/>
      <c r="P61" s="487"/>
      <c r="Q61" s="487"/>
    </row>
    <row r="62" spans="1:17" s="2" customFormat="1" ht="11.25">
      <c r="A62" s="380" t="str">
        <f>T('[2]p19'!$C$13:$G$13)</f>
        <v>José de Arimatéia Fernandes</v>
      </c>
      <c r="B62" s="381"/>
      <c r="C62" s="381"/>
      <c r="D62" s="381"/>
      <c r="E62" s="385"/>
      <c r="F62" s="485"/>
      <c r="G62" s="486"/>
      <c r="H62" s="486"/>
      <c r="I62" s="486"/>
      <c r="J62" s="486"/>
      <c r="K62" s="486"/>
      <c r="L62" s="486"/>
      <c r="M62" s="486"/>
      <c r="N62" s="486"/>
      <c r="O62" s="486"/>
      <c r="P62" s="486"/>
      <c r="Q62" s="486"/>
    </row>
    <row r="63" spans="1:17" s="2" customFormat="1" ht="11.25">
      <c r="A63" s="43">
        <f>IF('[2]p19'!$A$406&lt;&gt;0,'[2]p19'!$A$406,"")</f>
      </c>
      <c r="B63" s="43">
        <f>IF('[2]p19'!$B$406&lt;&gt;0,'[2]p19'!$B$406,"")</f>
      </c>
      <c r="C63" s="43">
        <f>IF('[2]p19'!$C$406&lt;&gt;0,'[2]p19'!$C$406,"")</f>
        <v>30</v>
      </c>
      <c r="D63" s="43">
        <f>IF('[2]p19'!$D$406&lt;&gt;0,'[2]p19'!$D$406,"")</f>
        <v>120</v>
      </c>
      <c r="E63" s="43">
        <f>IF('[2]p19'!$E$406&lt;&gt;0,'[2]p19'!$E$406,"")</f>
      </c>
      <c r="F63" s="24">
        <f>IF('[2]p19'!$F$406&lt;&gt;0,'[2]p19'!$F$406,"")</f>
        <v>120</v>
      </c>
      <c r="G63" s="24">
        <f>IF('[2]p19'!$G$406&lt;&gt;0,'[2]p19'!$G$406,"")</f>
        <v>108</v>
      </c>
      <c r="H63" s="24">
        <f>IF('[2]p19'!$H$406&lt;&gt;0,'[2]p19'!$H$406,"")</f>
        <v>60</v>
      </c>
      <c r="I63" s="24">
        <f>IF('[2]p19'!$I$406&lt;&gt;0,'[2]p19'!$I$406,"")</f>
        <v>60</v>
      </c>
      <c r="J63" s="24">
        <f>IF('[2]p19'!$J$406&lt;&gt;0,'[2]p19'!$J$406,"")</f>
        <v>180</v>
      </c>
      <c r="K63" s="24">
        <f>IF('[2]p19'!$K$406&lt;&gt;0,'[2]p19'!$K$406,"")</f>
        <v>20</v>
      </c>
      <c r="L63" s="24">
        <f>IF('[2]p19'!$L$406&lt;&gt;0,'[2]p19'!$L$406,"")</f>
        <v>22</v>
      </c>
      <c r="M63" s="24">
        <f>IF('[2]p19'!$A$409&lt;&gt;0,'[2]p19'!$A$409," ")</f>
        <v>40</v>
      </c>
      <c r="N63" s="24">
        <f>IF('[2]p19'!$B$409&lt;&gt;0,'[2]p19'!$B$409," ")</f>
        <v>20</v>
      </c>
      <c r="O63" s="24">
        <f>IF('[2]p19'!$C$409&lt;&gt;0,'[2]p19'!$C$409," ")</f>
        <v>20</v>
      </c>
      <c r="P63" s="24" t="str">
        <f>IF('[2]p19'!$D$409&lt;&gt;0,'[2]p19'!$D$409," ")</f>
        <v> </v>
      </c>
      <c r="Q63" s="24">
        <f>IF('[2]p19'!$E$409&lt;&gt;0,'[2]p19'!$E$409," ")</f>
        <v>800</v>
      </c>
    </row>
    <row r="64" spans="1:17" s="2" customFormat="1" ht="11.25">
      <c r="A64" s="487"/>
      <c r="B64" s="487"/>
      <c r="C64" s="487"/>
      <c r="D64" s="487"/>
      <c r="E64" s="487"/>
      <c r="F64" s="487"/>
      <c r="G64" s="487"/>
      <c r="H64" s="487"/>
      <c r="I64" s="487"/>
      <c r="J64" s="487"/>
      <c r="K64" s="487"/>
      <c r="L64" s="487"/>
      <c r="M64" s="487"/>
      <c r="N64" s="487"/>
      <c r="O64" s="487"/>
      <c r="P64" s="487"/>
      <c r="Q64" s="487"/>
    </row>
    <row r="65" spans="1:17" s="2" customFormat="1" ht="11.25">
      <c r="A65" s="380" t="str">
        <f>T('[2]p20'!$C$13:$G$13)</f>
        <v>Joseilson Raimundo de Lima</v>
      </c>
      <c r="B65" s="381"/>
      <c r="C65" s="381"/>
      <c r="D65" s="381"/>
      <c r="E65" s="385"/>
      <c r="F65" s="485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</row>
    <row r="66" spans="1:17" s="2" customFormat="1" ht="11.25">
      <c r="A66" s="43">
        <f>IF('[2]p20'!$A$406&lt;&gt;0,'[2]p20'!$A$406,"")</f>
        <v>800</v>
      </c>
      <c r="B66" s="43">
        <f>IF('[2]p20'!$B$406&lt;&gt;0,'[2]p20'!$B$406,"")</f>
      </c>
      <c r="C66" s="43">
        <f>IF('[2]p20'!$C$406&lt;&gt;0,'[2]p20'!$C$406,"")</f>
      </c>
      <c r="D66" s="43">
        <f>IF('[2]p20'!$D$406&lt;&gt;0,'[2]p20'!$D$406,"")</f>
      </c>
      <c r="E66" s="43">
        <f>IF('[2]p20'!$E$406&lt;&gt;0,'[2]p20'!$E$406,"")</f>
      </c>
      <c r="F66" s="24">
        <f>IF('[2]p20'!$F$406&lt;&gt;0,'[2]p20'!$F$406,"")</f>
      </c>
      <c r="G66" s="24">
        <f>IF('[2]p20'!$G$406&lt;&gt;0,'[2]p20'!$G$406,"")</f>
      </c>
      <c r="H66" s="24">
        <f>IF('[2]p20'!$H$406&lt;&gt;0,'[2]p20'!$H$406,"")</f>
      </c>
      <c r="I66" s="24">
        <f>IF('[2]p20'!$I$406&lt;&gt;0,'[2]p20'!$I$406,"")</f>
      </c>
      <c r="J66" s="24">
        <f>IF('[2]p20'!$J$406&lt;&gt;0,'[2]p20'!$J$406,"")</f>
      </c>
      <c r="K66" s="24">
        <f>IF('[2]p20'!$K$406&lt;&gt;0,'[2]p20'!$K$406,"")</f>
      </c>
      <c r="L66" s="24">
        <f>IF('[2]p20'!$L$406&lt;&gt;0,'[2]p20'!$L$406,"")</f>
      </c>
      <c r="M66" s="24" t="str">
        <f>IF('[2]p20'!$A$409&lt;&gt;0,'[2]p20'!$A$409," ")</f>
        <v> </v>
      </c>
      <c r="N66" s="24" t="str">
        <f>IF('[2]p20'!$B$409&lt;&gt;0,'[2]p20'!$B$409," ")</f>
        <v> </v>
      </c>
      <c r="O66" s="24" t="str">
        <f>IF('[2]p20'!$C$409&lt;&gt;0,'[2]p20'!$C$409," ")</f>
        <v> </v>
      </c>
      <c r="P66" s="24" t="str">
        <f>IF('[2]p20'!$D$409&lt;&gt;0,'[2]p20'!$D$409," ")</f>
        <v> </v>
      </c>
      <c r="Q66" s="24">
        <f>IF('[2]p20'!$E$409&lt;&gt;0,'[2]p20'!$E$409," ")</f>
        <v>800</v>
      </c>
    </row>
    <row r="67" spans="1:17" s="2" customFormat="1" ht="11.25">
      <c r="A67" s="487"/>
      <c r="B67" s="487"/>
      <c r="C67" s="487"/>
      <c r="D67" s="487"/>
      <c r="E67" s="487"/>
      <c r="F67" s="487"/>
      <c r="G67" s="487"/>
      <c r="H67" s="487"/>
      <c r="I67" s="487"/>
      <c r="J67" s="487"/>
      <c r="K67" s="487"/>
      <c r="L67" s="487"/>
      <c r="M67" s="487"/>
      <c r="N67" s="487"/>
      <c r="O67" s="487"/>
      <c r="P67" s="487"/>
      <c r="Q67" s="487"/>
    </row>
    <row r="68" spans="1:17" s="34" customFormat="1" ht="11.25">
      <c r="A68" s="380" t="str">
        <f>T('[2]p21'!$C$13:$G$13)</f>
        <v>José Lindomberg Possiano Barreiro</v>
      </c>
      <c r="B68" s="381"/>
      <c r="C68" s="381"/>
      <c r="D68" s="381"/>
      <c r="E68" s="385"/>
      <c r="F68" s="485"/>
      <c r="G68" s="486"/>
      <c r="H68" s="486"/>
      <c r="I68" s="486"/>
      <c r="J68" s="486"/>
      <c r="K68" s="486"/>
      <c r="L68" s="486"/>
      <c r="M68" s="486"/>
      <c r="N68" s="486"/>
      <c r="O68" s="486"/>
      <c r="P68" s="486"/>
      <c r="Q68" s="486"/>
    </row>
    <row r="69" spans="1:17" s="2" customFormat="1" ht="11.25">
      <c r="A69" s="43">
        <f>IF('[2]p21'!$A$406&lt;&gt;0,'[2]p21'!$A$406,"")</f>
      </c>
      <c r="B69" s="43">
        <f>IF('[2]p21'!$B$406&lt;&gt;0,'[2]p21'!$B$406,"")</f>
      </c>
      <c r="C69" s="43">
        <f>IF('[2]p21'!$C$406&lt;&gt;0,'[2]p21'!$C$406,"")</f>
        <v>100</v>
      </c>
      <c r="D69" s="43">
        <f>IF('[2]p21'!$D$406&lt;&gt;0,'[2]p21'!$D$406,"")</f>
        <v>165</v>
      </c>
      <c r="E69" s="43">
        <f>IF('[2]p21'!$E$406&lt;&gt;0,'[2]p21'!$E$406,"")</f>
      </c>
      <c r="F69" s="24">
        <f>IF('[2]p21'!$F$406&lt;&gt;0,'[2]p21'!$F$406,"")</f>
        <v>330</v>
      </c>
      <c r="G69" s="24">
        <f>IF('[2]p21'!$G$406&lt;&gt;0,'[2]p21'!$G$406,"")</f>
        <v>60</v>
      </c>
      <c r="H69" s="24">
        <f>IF('[2]p21'!$H$406&lt;&gt;0,'[2]p21'!$H$406,"")</f>
      </c>
      <c r="I69" s="24">
        <f>IF('[2]p21'!$I$406&lt;&gt;0,'[2]p21'!$I$406,"")</f>
      </c>
      <c r="J69" s="24">
        <f>IF('[2]p21'!$J$406&lt;&gt;0,'[2]p21'!$J$406,"")</f>
        <v>60</v>
      </c>
      <c r="K69" s="24">
        <f>IF('[2]p21'!$K$406&lt;&gt;0,'[2]p21'!$K$406,"")</f>
      </c>
      <c r="L69" s="24">
        <f>IF('[2]p21'!$L$406&lt;&gt;0,'[2]p21'!$L$406,"")</f>
      </c>
      <c r="M69" s="24" t="str">
        <f>IF('[2]p21'!$A$409&lt;&gt;0,'[2]p21'!$A$409," ")</f>
        <v> </v>
      </c>
      <c r="N69" s="24" t="str">
        <f>IF('[2]p21'!$B$409&lt;&gt;0,'[2]p21'!$B$409," ")</f>
        <v> </v>
      </c>
      <c r="O69" s="24" t="str">
        <f>IF('[2]p21'!$C$409&lt;&gt;0,'[2]p21'!$C$409," ")</f>
        <v> </v>
      </c>
      <c r="P69" s="24">
        <f>IF('[2]p21'!$D$409&lt;&gt;0,'[2]p21'!$D$409," ")</f>
        <v>31</v>
      </c>
      <c r="Q69" s="24">
        <f>IF('[2]p21'!$E$409&lt;&gt;0,'[2]p21'!$E$409," ")</f>
        <v>746</v>
      </c>
    </row>
    <row r="70" spans="1:17" s="2" customFormat="1" ht="11.25">
      <c r="A70" s="487"/>
      <c r="B70" s="487"/>
      <c r="C70" s="487"/>
      <c r="D70" s="487"/>
      <c r="E70" s="487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</row>
    <row r="71" spans="1:17" s="34" customFormat="1" ht="11.25">
      <c r="A71" s="380" t="str">
        <f>T('[2]p22'!$C$13:$G$13)</f>
        <v>José Luiz Neto</v>
      </c>
      <c r="B71" s="381"/>
      <c r="C71" s="381"/>
      <c r="D71" s="381"/>
      <c r="E71" s="385"/>
      <c r="F71" s="485"/>
      <c r="G71" s="486"/>
      <c r="H71" s="486"/>
      <c r="I71" s="486"/>
      <c r="J71" s="486"/>
      <c r="K71" s="486"/>
      <c r="L71" s="486"/>
      <c r="M71" s="486"/>
      <c r="N71" s="486"/>
      <c r="O71" s="486"/>
      <c r="P71" s="486"/>
      <c r="Q71" s="486"/>
    </row>
    <row r="72" spans="1:17" s="2" customFormat="1" ht="11.25">
      <c r="A72" s="43">
        <f>IF('[2]p22'!$A$406&lt;&gt;0,'[2]p22'!$A$406,"")</f>
      </c>
      <c r="B72" s="43">
        <f>IF('[2]p22'!$B$406&lt;&gt;0,'[2]p22'!$B$406,"")</f>
      </c>
      <c r="C72" s="43">
        <f>IF('[2]p22'!$C$406&lt;&gt;0,'[2]p22'!$C$406,"")</f>
      </c>
      <c r="D72" s="43">
        <f>IF('[2]p22'!$D$406&lt;&gt;0,'[2]p22'!$D$406,"")</f>
        <v>150</v>
      </c>
      <c r="E72" s="43">
        <f>IF('[2]p22'!$E$406&lt;&gt;0,'[2]p22'!$E$406,"")</f>
      </c>
      <c r="F72" s="24">
        <f>IF('[2]p22'!$F$406&lt;&gt;0,'[2]p22'!$F$406,"")</f>
        <v>300</v>
      </c>
      <c r="G72" s="24">
        <f>IF('[2]p22'!$G$406&lt;&gt;0,'[2]p22'!$G$406,"")</f>
        <v>36</v>
      </c>
      <c r="H72" s="24">
        <f>IF('[2]p22'!$H$406&lt;&gt;0,'[2]p22'!$H$406,"")</f>
      </c>
      <c r="I72" s="24">
        <f>IF('[2]p22'!$I$406&lt;&gt;0,'[2]p22'!$I$406,"")</f>
      </c>
      <c r="J72" s="24">
        <f>IF('[2]p22'!$J$406&lt;&gt;0,'[2]p22'!$J$406,"")</f>
      </c>
      <c r="K72" s="24">
        <f>IF('[2]p22'!$K$406&lt;&gt;0,'[2]p22'!$K$406,"")</f>
      </c>
      <c r="L72" s="24">
        <f>IF('[2]p22'!$L$406&lt;&gt;0,'[2]p22'!$L$406,"")</f>
      </c>
      <c r="M72" s="24" t="str">
        <f>IF('[2]p22'!$A$409&lt;&gt;0,'[2]p22'!$A$409," ")</f>
        <v> </v>
      </c>
      <c r="N72" s="24">
        <f>IF('[2]p22'!$B$409&lt;&gt;0,'[2]p22'!$B$409," ")</f>
        <v>218</v>
      </c>
      <c r="O72" s="24">
        <f>IF('[2]p22'!$C$409&lt;&gt;0,'[2]p22'!$C$409," ")</f>
        <v>6</v>
      </c>
      <c r="P72" s="24">
        <f>IF('[2]p22'!$D$409&lt;&gt;0,'[2]p22'!$D$409," ")</f>
        <v>16</v>
      </c>
      <c r="Q72" s="24">
        <f>IF('[2]p22'!$E$409&lt;&gt;0,'[2]p22'!$E$409," ")</f>
        <v>726</v>
      </c>
    </row>
    <row r="73" spans="1:17" s="2" customFormat="1" ht="11.25">
      <c r="A73" s="487"/>
      <c r="B73" s="487"/>
      <c r="C73" s="487"/>
      <c r="D73" s="487"/>
      <c r="E73" s="487"/>
      <c r="F73" s="487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7"/>
    </row>
    <row r="74" spans="1:17" s="34" customFormat="1" ht="11.25">
      <c r="A74" s="380" t="str">
        <f>T('[2]p23'!$C$13:$G$13)</f>
        <v>Luiz Mendes Albuquerque Neto</v>
      </c>
      <c r="B74" s="381"/>
      <c r="C74" s="381"/>
      <c r="D74" s="381"/>
      <c r="E74" s="385"/>
      <c r="F74" s="485"/>
      <c r="G74" s="486"/>
      <c r="H74" s="486"/>
      <c r="I74" s="486"/>
      <c r="J74" s="486"/>
      <c r="K74" s="486"/>
      <c r="L74" s="486"/>
      <c r="M74" s="486"/>
      <c r="N74" s="486"/>
      <c r="O74" s="486"/>
      <c r="P74" s="486"/>
      <c r="Q74" s="486"/>
    </row>
    <row r="75" spans="1:17" s="2" customFormat="1" ht="11.25">
      <c r="A75" s="43">
        <f>IF('[2]p23'!$A$406&lt;&gt;0,'[2]p23'!$A$406,"")</f>
      </c>
      <c r="B75" s="43">
        <f>IF('[2]p23'!$B$406&lt;&gt;0,'[2]p23'!$B$406,"")</f>
      </c>
      <c r="C75" s="43">
        <f>IF('[2]p23'!$C$406&lt;&gt;0,'[2]p23'!$C$406,"")</f>
        <v>80</v>
      </c>
      <c r="D75" s="43">
        <f>IF('[2]p23'!$D$406&lt;&gt;0,'[2]p23'!$D$406,"")</f>
        <v>144</v>
      </c>
      <c r="E75" s="43">
        <f>IF('[2]p23'!$E$406&lt;&gt;0,'[2]p23'!$E$406,"")</f>
      </c>
      <c r="F75" s="24">
        <f>IF('[2]p23'!$F$406&lt;&gt;0,'[2]p23'!$F$406,"")</f>
        <v>340</v>
      </c>
      <c r="G75" s="24">
        <f>IF('[2]p23'!$G$406&lt;&gt;0,'[2]p23'!$G$406,"")</f>
        <v>90</v>
      </c>
      <c r="H75" s="24">
        <f>IF('[2]p23'!$H$406&lt;&gt;0,'[2]p23'!$H$406,"")</f>
      </c>
      <c r="I75" s="24">
        <f>IF('[2]p23'!$I$406&lt;&gt;0,'[2]p23'!$I$406,"")</f>
      </c>
      <c r="J75" s="24">
        <f>IF('[2]p23'!$J$406&lt;&gt;0,'[2]p23'!$J$406,"")</f>
        <v>5</v>
      </c>
      <c r="K75" s="24">
        <f>IF('[2]p23'!$K$406&lt;&gt;0,'[2]p23'!$K$406,"")</f>
        <v>40</v>
      </c>
      <c r="L75" s="24">
        <f>IF('[2]p23'!$L$406&lt;&gt;0,'[2]p23'!$L$406,"")</f>
      </c>
      <c r="M75" s="24" t="str">
        <f>IF('[2]p23'!$A$409&lt;&gt;0,'[2]p23'!$A$409," ")</f>
        <v> </v>
      </c>
      <c r="N75" s="24">
        <f>IF('[2]p23'!$B$409&lt;&gt;0,'[2]p23'!$B$409," ")</f>
        <v>20</v>
      </c>
      <c r="O75" s="24" t="str">
        <f>IF('[2]p23'!$C$409&lt;&gt;0,'[2]p23'!$C$409," ")</f>
        <v> </v>
      </c>
      <c r="P75" s="24">
        <f>IF('[2]p23'!$D$409&lt;&gt;0,'[2]p23'!$D$409," ")</f>
        <v>14</v>
      </c>
      <c r="Q75" s="24">
        <f>IF('[2]p23'!$E$409&lt;&gt;0,'[2]p23'!$E$409," ")</f>
        <v>733</v>
      </c>
    </row>
    <row r="76" spans="1:17" s="2" customFormat="1" ht="11.25">
      <c r="A76" s="487"/>
      <c r="B76" s="487"/>
      <c r="C76" s="487"/>
      <c r="D76" s="487"/>
      <c r="E76" s="487"/>
      <c r="F76" s="487"/>
      <c r="G76" s="487"/>
      <c r="H76" s="487"/>
      <c r="I76" s="487"/>
      <c r="J76" s="487"/>
      <c r="K76" s="487"/>
      <c r="L76" s="487"/>
      <c r="M76" s="487"/>
      <c r="N76" s="487"/>
      <c r="O76" s="487"/>
      <c r="P76" s="487"/>
      <c r="Q76" s="487"/>
    </row>
    <row r="77" spans="1:17" s="34" customFormat="1" ht="11.25">
      <c r="A77" s="380" t="str">
        <f>T('[2]p24'!$C$13:$G$13)</f>
        <v> Marcelo Carvalho Ferreira</v>
      </c>
      <c r="B77" s="381"/>
      <c r="C77" s="381"/>
      <c r="D77" s="381"/>
      <c r="E77" s="385"/>
      <c r="F77" s="485"/>
      <c r="G77" s="486"/>
      <c r="H77" s="486"/>
      <c r="I77" s="486"/>
      <c r="J77" s="486"/>
      <c r="K77" s="486"/>
      <c r="L77" s="486"/>
      <c r="M77" s="486"/>
      <c r="N77" s="486"/>
      <c r="O77" s="486"/>
      <c r="P77" s="486"/>
      <c r="Q77" s="486"/>
    </row>
    <row r="78" spans="1:17" s="2" customFormat="1" ht="11.25">
      <c r="A78" s="43">
        <f>IF('[2]p24'!$A$406&lt;&gt;0,'[2]p24'!$A$406,"")</f>
      </c>
      <c r="B78" s="43">
        <f>IF('[2]p24'!$B$406&lt;&gt;0,'[2]p24'!$B$406,"")</f>
      </c>
      <c r="C78" s="43">
        <f>IF('[2]p24'!$C$406&lt;&gt;0,'[2]p24'!$C$406,"")</f>
        <v>30</v>
      </c>
      <c r="D78" s="43">
        <f>IF('[2]p24'!$D$406&lt;&gt;0,'[2]p24'!$D$406,"")</f>
        <v>180</v>
      </c>
      <c r="E78" s="43">
        <f>IF('[2]p24'!$E$406&lt;&gt;0,'[2]p24'!$E$406,"")</f>
      </c>
      <c r="F78" s="24">
        <f>IF('[2]p24'!$F$406&lt;&gt;0,'[2]p24'!$F$406,"")</f>
        <v>390</v>
      </c>
      <c r="G78" s="24">
        <f>IF('[2]p24'!$G$406&lt;&gt;0,'[2]p24'!$G$406,"")</f>
        <v>120</v>
      </c>
      <c r="H78" s="24">
        <f>IF('[2]p24'!$H$406&lt;&gt;0,'[2]p24'!$H$406,"")</f>
      </c>
      <c r="I78" s="24">
        <f>IF('[2]p24'!$I$406&lt;&gt;0,'[2]p24'!$I$406,"")</f>
      </c>
      <c r="J78" s="24">
        <f>IF('[2]p24'!$J$406&lt;&gt;0,'[2]p24'!$J$406,"")</f>
      </c>
      <c r="K78" s="24">
        <f>IF('[2]p24'!$K$406&lt;&gt;0,'[2]p24'!$K$406,"")</f>
      </c>
      <c r="L78" s="24">
        <f>IF('[2]p24'!$L$406&lt;&gt;0,'[2]p24'!$L$406,"")</f>
        <v>10</v>
      </c>
      <c r="M78" s="24" t="str">
        <f>IF('[2]p24'!$A$409&lt;&gt;0,'[2]p24'!$A$409," ")</f>
        <v> </v>
      </c>
      <c r="N78" s="24" t="str">
        <f>IF('[2]p24'!$B$409&lt;&gt;0,'[2]p24'!$B$409," ")</f>
        <v> </v>
      </c>
      <c r="O78" s="24" t="str">
        <f>IF('[2]p24'!$C$409&lt;&gt;0,'[2]p24'!$C$409," ")</f>
        <v> </v>
      </c>
      <c r="P78" s="24" t="str">
        <f>IF('[2]p24'!$D$409&lt;&gt;0,'[2]p24'!$D$409," ")</f>
        <v> </v>
      </c>
      <c r="Q78" s="24">
        <f>IF('[2]p24'!$E$409&lt;&gt;0,'[2]p24'!$E$409," ")</f>
        <v>730</v>
      </c>
    </row>
    <row r="79" spans="1:17" s="2" customFormat="1" ht="11.25">
      <c r="A79" s="487"/>
      <c r="B79" s="487"/>
      <c r="C79" s="487"/>
      <c r="D79" s="487"/>
      <c r="E79" s="487"/>
      <c r="F79" s="487"/>
      <c r="G79" s="487"/>
      <c r="H79" s="487"/>
      <c r="I79" s="487"/>
      <c r="J79" s="487"/>
      <c r="K79" s="487"/>
      <c r="L79" s="487"/>
      <c r="M79" s="487"/>
      <c r="N79" s="487"/>
      <c r="O79" s="487"/>
      <c r="P79" s="487"/>
      <c r="Q79" s="487"/>
    </row>
    <row r="80" spans="1:17" s="34" customFormat="1" ht="11.25">
      <c r="A80" s="380" t="str">
        <f>T('[2]p25'!$C$13:$G$13)</f>
        <v>Marco Aurélio Soares Souto</v>
      </c>
      <c r="B80" s="381"/>
      <c r="C80" s="381"/>
      <c r="D80" s="381"/>
      <c r="E80" s="385"/>
      <c r="F80" s="485"/>
      <c r="G80" s="486"/>
      <c r="H80" s="486"/>
      <c r="I80" s="486"/>
      <c r="J80" s="486"/>
      <c r="K80" s="486"/>
      <c r="L80" s="486"/>
      <c r="M80" s="486"/>
      <c r="N80" s="486"/>
      <c r="O80" s="486"/>
      <c r="P80" s="486"/>
      <c r="Q80" s="486"/>
    </row>
    <row r="81" spans="1:17" s="2" customFormat="1" ht="11.25">
      <c r="A81" s="43">
        <f>IF('[2]p25'!$A$406&lt;&gt;0,'[2]p25'!$A$406,"")</f>
      </c>
      <c r="B81" s="43">
        <f>IF('[2]p25'!$B$406&lt;&gt;0,'[2]p25'!$B$406,"")</f>
      </c>
      <c r="C81" s="43">
        <f>IF('[2]p25'!$C$406&lt;&gt;0,'[2]p25'!$C$406,"")</f>
      </c>
      <c r="D81" s="43">
        <f>IF('[2]p25'!$D$406&lt;&gt;0,'[2]p25'!$D$406,"")</f>
        <v>60</v>
      </c>
      <c r="E81" s="43">
        <f>IF('[2]p25'!$E$406&lt;&gt;0,'[2]p25'!$E$406,"")</f>
        <v>60</v>
      </c>
      <c r="F81" s="24">
        <f>IF('[2]p25'!$F$406&lt;&gt;0,'[2]p25'!$F$406,"")</f>
        <v>120</v>
      </c>
      <c r="G81" s="24">
        <f>IF('[2]p25'!$G$406&lt;&gt;0,'[2]p25'!$G$406,"")</f>
        <v>64</v>
      </c>
      <c r="H81" s="24">
        <f>IF('[2]p25'!$H$406&lt;&gt;0,'[2]p25'!$H$406,"")</f>
        <v>120</v>
      </c>
      <c r="I81" s="24">
        <f>IF('[2]p25'!$I$406&lt;&gt;0,'[2]p25'!$I$406,"")</f>
        <v>200</v>
      </c>
      <c r="J81" s="24">
        <f>IF('[2]p25'!$J$406&lt;&gt;0,'[2]p25'!$J$406,"")</f>
      </c>
      <c r="K81" s="24">
        <f>IF('[2]p25'!$K$406&lt;&gt;0,'[2]p25'!$K$406,"")</f>
      </c>
      <c r="L81" s="24">
        <f>IF('[2]p25'!$L$406&lt;&gt;0,'[2]p25'!$L$406,"")</f>
      </c>
      <c r="M81" s="24" t="str">
        <f>IF('[2]p25'!$A$409&lt;&gt;0,'[2]p25'!$A$409," ")</f>
        <v> </v>
      </c>
      <c r="N81" s="24">
        <f>IF('[2]p25'!$B$409&lt;&gt;0,'[2]p25'!$B$409," ")</f>
        <v>176</v>
      </c>
      <c r="O81" s="24" t="str">
        <f>IF('[2]p25'!$C$409&lt;&gt;0,'[2]p25'!$C$409," ")</f>
        <v> </v>
      </c>
      <c r="P81" s="24" t="str">
        <f>IF('[2]p25'!$D$409&lt;&gt;0,'[2]p25'!$D$409," ")</f>
        <v> </v>
      </c>
      <c r="Q81" s="24">
        <f>IF('[2]p25'!$E$409&lt;&gt;0,'[2]p25'!$E$409," ")</f>
        <v>800</v>
      </c>
    </row>
    <row r="82" spans="1:17" s="34" customFormat="1" ht="11.25">
      <c r="A82" s="380" t="str">
        <f>T('[2]p26'!$C$13:$G$13)</f>
        <v>Marisa de Sales Monteiro</v>
      </c>
      <c r="B82" s="381"/>
      <c r="C82" s="381"/>
      <c r="D82" s="381"/>
      <c r="E82" s="385"/>
      <c r="F82" s="485"/>
      <c r="G82" s="486"/>
      <c r="H82" s="486"/>
      <c r="I82" s="486"/>
      <c r="J82" s="486"/>
      <c r="K82" s="486"/>
      <c r="L82" s="486"/>
      <c r="M82" s="486"/>
      <c r="N82" s="486"/>
      <c r="O82" s="486"/>
      <c r="P82" s="486"/>
      <c r="Q82" s="486"/>
    </row>
    <row r="83" spans="1:17" s="2" customFormat="1" ht="11.25">
      <c r="A83" s="24">
        <f>IF('[2]p26'!$A$406&lt;&gt;0,'[2]p26'!$A$406,"")</f>
      </c>
      <c r="B83" s="24">
        <f>IF('[2]p26'!$B$406&lt;&gt;0,'[2]p26'!$B$406,"")</f>
      </c>
      <c r="C83" s="24">
        <f>IF('[2]p26'!$C$406&lt;&gt;0,'[2]p26'!$C$406,"")</f>
        <v>320</v>
      </c>
      <c r="D83" s="24">
        <f>IF('[2]p26'!$D$406&lt;&gt;0,'[2]p26'!$D$406,"")</f>
        <v>120</v>
      </c>
      <c r="E83" s="24">
        <f>IF('[2]p26'!$E$406&lt;&gt;0,'[2]p26'!$E$406,"")</f>
      </c>
      <c r="F83" s="24">
        <f>IF('[2]p26'!$F$406&lt;&gt;0,'[2]p26'!$F$406,"")</f>
        <v>240</v>
      </c>
      <c r="G83" s="24">
        <f>IF('[2]p26'!$G$406&lt;&gt;0,'[2]p26'!$G$406,"")</f>
        <v>36</v>
      </c>
      <c r="H83" s="24">
        <f>IF('[2]p26'!$H$406&lt;&gt;0,'[2]p26'!$H$406,"")</f>
      </c>
      <c r="I83" s="24">
        <f>IF('[2]p26'!$I$406&lt;&gt;0,'[2]p26'!$I$406,"")</f>
      </c>
      <c r="J83" s="24">
        <f>IF('[2]p26'!$J$406&lt;&gt;0,'[2]p26'!$J$406,"")</f>
      </c>
      <c r="K83" s="24">
        <f>IF('[2]p26'!$K$406&lt;&gt;0,'[2]p26'!$K$406,"")</f>
      </c>
      <c r="L83" s="24">
        <f>IF('[2]p26'!$L$406&lt;&gt;0,'[2]p26'!$L$406,"")</f>
      </c>
      <c r="M83" s="24" t="str">
        <f>IF('[2]p26'!$A$409&lt;&gt;0,'[2]p26'!$A$409," ")</f>
        <v> </v>
      </c>
      <c r="N83" s="24" t="str">
        <f>IF('[2]p26'!$B$409&lt;&gt;0,'[2]p26'!$B$409," ")</f>
        <v> </v>
      </c>
      <c r="O83" s="24" t="str">
        <f>IF('[2]p26'!$C$409&lt;&gt;0,'[2]p26'!$C$409," ")</f>
        <v> </v>
      </c>
      <c r="P83" s="24">
        <f>IF('[2]p26'!$D$409&lt;&gt;0,'[2]p26'!$D$409," ")</f>
        <v>10</v>
      </c>
      <c r="Q83" s="24">
        <f>IF('[2]p26'!$E$409&lt;&gt;0,'[2]p26'!$E$409," ")</f>
        <v>726</v>
      </c>
    </row>
    <row r="84" spans="1:17" s="2" customFormat="1" ht="11.25">
      <c r="A84" s="487"/>
      <c r="B84" s="487"/>
      <c r="C84" s="487"/>
      <c r="D84" s="487"/>
      <c r="E84" s="487"/>
      <c r="F84" s="487"/>
      <c r="G84" s="487"/>
      <c r="H84" s="487"/>
      <c r="I84" s="487"/>
      <c r="J84" s="487"/>
      <c r="K84" s="487"/>
      <c r="L84" s="487"/>
      <c r="M84" s="487"/>
      <c r="N84" s="487"/>
      <c r="O84" s="487"/>
      <c r="P84" s="487"/>
      <c r="Q84" s="487"/>
    </row>
    <row r="85" spans="1:17" s="34" customFormat="1" ht="11.25">
      <c r="A85" s="380" t="str">
        <f>T('[2]p27'!$C$13:$G$13)</f>
        <v>Michelli Karinne Barros da Silva</v>
      </c>
      <c r="B85" s="381"/>
      <c r="C85" s="381"/>
      <c r="D85" s="381"/>
      <c r="E85" s="38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s="2" customFormat="1" ht="11.25">
      <c r="A86" s="24">
        <f>IF('[2]p27'!$A$406&lt;&gt;0,'[2]p27'!$A$406,"")</f>
      </c>
      <c r="B86" s="24">
        <f>IF('[2]p27'!$B$406&lt;&gt;0,'[2]p27'!$B$406,"")</f>
        <v>520</v>
      </c>
      <c r="C86" s="24">
        <f>IF('[2]p27'!$C$406&lt;&gt;0,'[2]p27'!$C$406,"")</f>
      </c>
      <c r="D86" s="24">
        <f>IF('[2]p27'!$D$406&lt;&gt;0,'[2]p27'!$D$406,"")</f>
        <v>42</v>
      </c>
      <c r="E86" s="24">
        <f>IF('[2]p27'!$E$406&lt;&gt;0,'[2]p27'!$E$406,"")</f>
        <v>45</v>
      </c>
      <c r="F86" s="24">
        <f>IF('[2]p27'!$F$406&lt;&gt;0,'[2]p27'!$F$406,"")</f>
        <v>71</v>
      </c>
      <c r="G86" s="24">
        <f>IF('[2]p27'!$G$406&lt;&gt;0,'[2]p27'!$G$406,"")</f>
      </c>
      <c r="H86" s="24">
        <f>IF('[2]p27'!$H$406&lt;&gt;0,'[2]p27'!$H$406,"")</f>
        <v>42</v>
      </c>
      <c r="I86" s="24">
        <f>IF('[2]p27'!$I$406&lt;&gt;0,'[2]p27'!$I$406,"")</f>
      </c>
      <c r="J86" s="24">
        <f>IF('[2]p27'!$J$406&lt;&gt;0,'[2]p27'!$J$406,"")</f>
      </c>
      <c r="K86" s="24">
        <f>IF('[2]p27'!$K$406&lt;&gt;0,'[2]p27'!$K$406,"")</f>
      </c>
      <c r="L86" s="24">
        <f>IF('[2]p27'!$L$406&lt;&gt;0,'[2]p27'!$L$406,"")</f>
      </c>
      <c r="M86" s="24" t="str">
        <f>IF('[2]p27'!$A$409&lt;&gt;0,'[2]p27'!$A$409," ")</f>
        <v> </v>
      </c>
      <c r="N86" s="24" t="str">
        <f>IF('[2]p27'!$B$409&lt;&gt;0,'[2]p27'!$B$409," ")</f>
        <v> </v>
      </c>
      <c r="O86" s="24" t="str">
        <f>IF('[2]p27'!$C$409&lt;&gt;0,'[2]p27'!$C$409," ")</f>
        <v> </v>
      </c>
      <c r="P86" s="24" t="str">
        <f>IF('[2]p27'!$D$409&lt;&gt;0,'[2]p27'!$D$409," ")</f>
        <v> </v>
      </c>
      <c r="Q86" s="24">
        <f>IF('[2]p27'!$E$409&lt;&gt;0,'[2]p27'!$E$409," ")</f>
        <v>720</v>
      </c>
    </row>
    <row r="87" spans="1:17" s="2" customFormat="1" ht="11.25">
      <c r="A87" s="487"/>
      <c r="B87" s="487"/>
      <c r="C87" s="487"/>
      <c r="D87" s="487"/>
      <c r="E87" s="487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</row>
    <row r="88" spans="1:17" s="34" customFormat="1" ht="11.25">
      <c r="A88" s="380" t="str">
        <f>T('[2]p28'!$C$13:$G$13)</f>
        <v>Miriam Costa</v>
      </c>
      <c r="B88" s="381"/>
      <c r="C88" s="381"/>
      <c r="D88" s="381"/>
      <c r="E88" s="385"/>
      <c r="F88" s="485"/>
      <c r="G88" s="486"/>
      <c r="H88" s="486"/>
      <c r="I88" s="486"/>
      <c r="J88" s="486"/>
      <c r="K88" s="486"/>
      <c r="L88" s="486"/>
      <c r="M88" s="486"/>
      <c r="N88" s="486"/>
      <c r="O88" s="486"/>
      <c r="P88" s="486"/>
      <c r="Q88" s="486"/>
    </row>
    <row r="89" spans="1:17" s="2" customFormat="1" ht="11.25">
      <c r="A89" s="24">
        <f>IF('[2]p28'!$A$406&lt;&gt;0,'[2]p28'!$A$406,"")</f>
      </c>
      <c r="B89" s="24">
        <f>IF('[2]p28'!$B$406&lt;&gt;0,'[2]p28'!$B$406,"")</f>
      </c>
      <c r="C89" s="24">
        <f>IF('[2]p28'!$C$406&lt;&gt;0,'[2]p28'!$C$406,"")</f>
      </c>
      <c r="D89" s="24">
        <f>IF('[2]p28'!$D$406&lt;&gt;0,'[2]p28'!$D$406,"")</f>
        <v>180</v>
      </c>
      <c r="E89" s="24">
        <f>IF('[2]p28'!$E$406&lt;&gt;0,'[2]p28'!$E$406,"")</f>
      </c>
      <c r="F89" s="24">
        <f>IF('[2]p28'!$F$406&lt;&gt;0,'[2]p28'!$F$406,"")</f>
        <v>360</v>
      </c>
      <c r="G89" s="24">
        <f>IF('[2]p28'!$G$406&lt;&gt;0,'[2]p28'!$G$406,"")</f>
        <v>60</v>
      </c>
      <c r="H89" s="24">
        <f>IF('[2]p28'!$H$406&lt;&gt;0,'[2]p28'!$H$406,"")</f>
      </c>
      <c r="I89" s="24">
        <f>IF('[2]p28'!$I$406&lt;&gt;0,'[2]p28'!$I$406,"")</f>
      </c>
      <c r="J89" s="24">
        <f>IF('[2]p28'!$J$406&lt;&gt;0,'[2]p28'!$J$406,"")</f>
        <v>60</v>
      </c>
      <c r="K89" s="24">
        <f>IF('[2]p28'!$K$406&lt;&gt;0,'[2]p28'!$K$406,"")</f>
      </c>
      <c r="L89" s="24">
        <f>IF('[2]p28'!$L$406&lt;&gt;0,'[2]p28'!$L$406,"")</f>
      </c>
      <c r="M89" s="24" t="str">
        <f>IF('[2]p28'!$A$409&lt;&gt;0,'[2]p28'!$A$409," ")</f>
        <v> </v>
      </c>
      <c r="N89" s="24">
        <f>IF('[2]p28'!$B$409&lt;&gt;0,'[2]p28'!$B$409," ")</f>
        <v>40</v>
      </c>
      <c r="O89" s="24">
        <f>IF('[2]p28'!$C$409&lt;&gt;0,'[2]p28'!$C$409," ")</f>
        <v>30</v>
      </c>
      <c r="P89" s="24">
        <f>IF('[2]p28'!$D$409&lt;&gt;0,'[2]p28'!$D$409," ")</f>
        <v>66</v>
      </c>
      <c r="Q89" s="24">
        <f>IF('[2]p28'!$E$409&lt;&gt;0,'[2]p28'!$E$409," ")</f>
        <v>796</v>
      </c>
    </row>
    <row r="90" spans="1:17" s="2" customFormat="1" ht="11.25">
      <c r="A90" s="487"/>
      <c r="B90" s="487"/>
      <c r="C90" s="487"/>
      <c r="D90" s="487"/>
      <c r="E90" s="487"/>
      <c r="F90" s="487"/>
      <c r="G90" s="487"/>
      <c r="H90" s="487"/>
      <c r="I90" s="487"/>
      <c r="J90" s="487"/>
      <c r="K90" s="487"/>
      <c r="L90" s="487"/>
      <c r="M90" s="487"/>
      <c r="N90" s="487"/>
      <c r="O90" s="487"/>
      <c r="P90" s="487"/>
      <c r="Q90" s="487"/>
    </row>
    <row r="91" spans="1:17" s="34" customFormat="1" ht="11.25">
      <c r="A91" s="380" t="str">
        <f>T('[2]p29'!$C$13:$G$13)</f>
        <v>Patrícia Batista Leal</v>
      </c>
      <c r="B91" s="381"/>
      <c r="C91" s="381"/>
      <c r="D91" s="381"/>
      <c r="E91" s="385"/>
      <c r="F91" s="485"/>
      <c r="G91" s="486"/>
      <c r="H91" s="486"/>
      <c r="I91" s="486"/>
      <c r="J91" s="486"/>
      <c r="K91" s="486"/>
      <c r="L91" s="486"/>
      <c r="M91" s="486"/>
      <c r="N91" s="486"/>
      <c r="O91" s="486"/>
      <c r="P91" s="486"/>
      <c r="Q91" s="486"/>
    </row>
    <row r="92" spans="1:17" s="2" customFormat="1" ht="11.25">
      <c r="A92" s="43">
        <f>IF('[2]p29'!$A$406&lt;&gt;0,'[2]p29'!$A$406,"")</f>
      </c>
      <c r="B92" s="43">
        <f>IF('[2]p29'!$B$406&lt;&gt;0,'[2]p29'!$B$406,"")</f>
        <v>240</v>
      </c>
      <c r="C92" s="43">
        <f>IF('[2]p29'!$C$406&lt;&gt;0,'[2]p29'!$C$406,"")</f>
        <v>10</v>
      </c>
      <c r="D92" s="43">
        <f>IF('[2]p29'!$D$406&lt;&gt;0,'[2]p29'!$D$406,"")</f>
        <v>180</v>
      </c>
      <c r="E92" s="43">
        <f>IF('[2]p29'!$E$406&lt;&gt;0,'[2]p29'!$E$406,"")</f>
      </c>
      <c r="F92" s="24">
        <f>IF('[2]p29'!$F$406&lt;&gt;0,'[2]p29'!$F$406,"")</f>
        <v>323</v>
      </c>
      <c r="G92" s="24">
        <f>IF('[2]p29'!$G$406&lt;&gt;0,'[2]p29'!$G$406,"")</f>
      </c>
      <c r="H92" s="24">
        <f>IF('[2]p29'!$H$406&lt;&gt;0,'[2]p29'!$H$406,"")</f>
      </c>
      <c r="I92" s="24">
        <f>IF('[2]p29'!$I$406&lt;&gt;0,'[2]p29'!$I$406,"")</f>
      </c>
      <c r="J92" s="24">
        <f>IF('[2]p29'!$J$406&lt;&gt;0,'[2]p29'!$J$406,"")</f>
        <v>40</v>
      </c>
      <c r="K92" s="24">
        <f>IF('[2]p29'!$K$406&lt;&gt;0,'[2]p29'!$K$406,"")</f>
      </c>
      <c r="L92" s="24">
        <f>IF('[2]p29'!$L$406&lt;&gt;0,'[2]p29'!$L$406,"")</f>
        <v>7</v>
      </c>
      <c r="M92" s="24" t="str">
        <f>IF('[2]p29'!$A$409&lt;&gt;0,'[2]p29'!$A$409," ")</f>
        <v> </v>
      </c>
      <c r="N92" s="24" t="str">
        <f>IF('[2]p29'!$B$409&lt;&gt;0,'[2]p29'!$B$409," ")</f>
        <v> </v>
      </c>
      <c r="O92" s="24" t="str">
        <f>IF('[2]p29'!$C$409&lt;&gt;0,'[2]p29'!$C$409," ")</f>
        <v> </v>
      </c>
      <c r="P92" s="24" t="str">
        <f>IF('[2]p29'!$D$409&lt;&gt;0,'[2]p29'!$D$409," ")</f>
        <v> </v>
      </c>
      <c r="Q92" s="24">
        <f>IF('[2]p29'!$E$409&lt;&gt;0,'[2]p29'!$E$409," ")</f>
        <v>800</v>
      </c>
    </row>
    <row r="93" spans="1:17" s="2" customFormat="1" ht="11.25">
      <c r="A93" s="487"/>
      <c r="B93" s="487"/>
      <c r="C93" s="487"/>
      <c r="D93" s="487"/>
      <c r="E93" s="487"/>
      <c r="F93" s="487"/>
      <c r="G93" s="487"/>
      <c r="H93" s="487"/>
      <c r="I93" s="487"/>
      <c r="J93" s="487"/>
      <c r="K93" s="487"/>
      <c r="L93" s="487"/>
      <c r="M93" s="487"/>
      <c r="N93" s="487"/>
      <c r="O93" s="487"/>
      <c r="P93" s="487"/>
      <c r="Q93" s="487"/>
    </row>
    <row r="94" spans="1:17" s="34" customFormat="1" ht="11.25">
      <c r="A94" s="380" t="str">
        <f>T('[2]p30'!$C$13:$G$13)</f>
        <v>Rosana Marques da Silva</v>
      </c>
      <c r="B94" s="381"/>
      <c r="C94" s="381"/>
      <c r="D94" s="381"/>
      <c r="E94" s="385"/>
      <c r="F94" s="485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</row>
    <row r="95" spans="1:17" s="2" customFormat="1" ht="11.25">
      <c r="A95" s="43">
        <f>IF('[2]p30'!$A$406&lt;&gt;0,'[2]p30'!$A$406,"")</f>
      </c>
      <c r="B95" s="43">
        <f>IF('[2]p30'!$B$406&lt;&gt;0,'[2]p30'!$B$406,"")</f>
      </c>
      <c r="C95" s="43">
        <f>IF('[2]p30'!$C$406&lt;&gt;0,'[2]p30'!$C$406,"")</f>
        <v>30</v>
      </c>
      <c r="D95" s="43">
        <f>IF('[2]p30'!$D$406&lt;&gt;0,'[2]p30'!$D$406,"")</f>
        <v>180</v>
      </c>
      <c r="E95" s="43">
        <f>IF('[2]p30'!$E$406&lt;&gt;0,'[2]p30'!$E$406,"")</f>
      </c>
      <c r="F95" s="24">
        <f>IF('[2]p30'!$F$406&lt;&gt;0,'[2]p30'!$F$406,"")</f>
        <v>210</v>
      </c>
      <c r="G95" s="24">
        <f>IF('[2]p30'!$G$406&lt;&gt;0,'[2]p30'!$G$406,"")</f>
        <v>150</v>
      </c>
      <c r="H95" s="24">
        <f>IF('[2]p30'!$H$406&lt;&gt;0,'[2]p30'!$H$406,"")</f>
        <v>20</v>
      </c>
      <c r="I95" s="24">
        <f>IF('[2]p30'!$I$406&lt;&gt;0,'[2]p30'!$I$406,"")</f>
        <v>130</v>
      </c>
      <c r="J95" s="24">
        <f>IF('[2]p30'!$J$406&lt;&gt;0,'[2]p30'!$J$406,"")</f>
      </c>
      <c r="K95" s="24">
        <f>IF('[2]p30'!$K$406&lt;&gt;0,'[2]p30'!$K$406,"")</f>
        <v>20</v>
      </c>
      <c r="L95" s="24">
        <f>IF('[2]p30'!$L$406&lt;&gt;0,'[2]p30'!$L$406,"")</f>
      </c>
      <c r="M95" s="24" t="str">
        <f>IF('[2]p30'!$A$409&lt;&gt;0,'[2]p30'!$A$409," ")</f>
        <v> </v>
      </c>
      <c r="N95" s="24">
        <f>IF('[2]p30'!$B$409&lt;&gt;0,'[2]p30'!$B$409," ")</f>
        <v>20</v>
      </c>
      <c r="O95" s="24">
        <f>IF('[2]p30'!$C$409&lt;&gt;0,'[2]p30'!$C$409," ")</f>
        <v>10</v>
      </c>
      <c r="P95" s="24">
        <f>IF('[2]p30'!$D$409&lt;&gt;0,'[2]p30'!$D$409," ")</f>
        <v>30</v>
      </c>
      <c r="Q95" s="24">
        <f>IF('[2]p30'!$E$409&lt;&gt;0,'[2]p30'!$E$409," ")</f>
        <v>800</v>
      </c>
    </row>
    <row r="96" spans="1:17" s="2" customFormat="1" ht="11.25">
      <c r="A96" s="487"/>
      <c r="B96" s="487"/>
      <c r="C96" s="487"/>
      <c r="D96" s="487"/>
      <c r="E96" s="487"/>
      <c r="F96" s="487"/>
      <c r="G96" s="487"/>
      <c r="H96" s="487"/>
      <c r="I96" s="487"/>
      <c r="J96" s="487"/>
      <c r="K96" s="487"/>
      <c r="L96" s="487"/>
      <c r="M96" s="487"/>
      <c r="N96" s="487"/>
      <c r="O96" s="487"/>
      <c r="P96" s="487"/>
      <c r="Q96" s="487"/>
    </row>
    <row r="97" spans="1:17" s="34" customFormat="1" ht="11.25">
      <c r="A97" s="380" t="str">
        <f>T('[2]p31'!$C$13:$G$13)</f>
        <v>Rosângela Silveira do Nascimento</v>
      </c>
      <c r="B97" s="381"/>
      <c r="C97" s="381"/>
      <c r="D97" s="381"/>
      <c r="E97" s="385"/>
      <c r="F97" s="485"/>
      <c r="G97" s="486"/>
      <c r="H97" s="486"/>
      <c r="I97" s="486"/>
      <c r="J97" s="486"/>
      <c r="K97" s="486"/>
      <c r="L97" s="486"/>
      <c r="M97" s="486"/>
      <c r="N97" s="486"/>
      <c r="O97" s="486"/>
      <c r="P97" s="486"/>
      <c r="Q97" s="486"/>
    </row>
    <row r="98" spans="1:17" s="2" customFormat="1" ht="11.25">
      <c r="A98" s="43">
        <f>IF('[2]p31'!$A$406&lt;&gt;0,'[2]p31'!$A$406,"")</f>
        <v>800</v>
      </c>
      <c r="B98" s="43">
        <f>IF('[2]p31'!$B$406&lt;&gt;0,'[2]p31'!$B$406,"")</f>
      </c>
      <c r="C98" s="43">
        <f>IF('[2]p31'!$C$406&lt;&gt;0,'[2]p31'!$C$406,"")</f>
      </c>
      <c r="D98" s="43">
        <f>IF('[2]p31'!$D$406&lt;&gt;0,'[2]p31'!$D$406,"")</f>
      </c>
      <c r="E98" s="43">
        <f>IF('[2]p31'!$E$406&lt;&gt;0,'[2]p31'!$E$406,"")</f>
      </c>
      <c r="F98" s="24">
        <f>IF('[2]p31'!$F$406&lt;&gt;0,'[2]p31'!$F$406,"")</f>
      </c>
      <c r="G98" s="24">
        <f>IF('[2]p31'!$G$406&lt;&gt;0,'[2]p31'!$G$406,"")</f>
      </c>
      <c r="H98" s="24">
        <f>IF('[2]p31'!$H$406&lt;&gt;0,'[2]p31'!$H$406,"")</f>
      </c>
      <c r="I98" s="24">
        <f>IF('[2]p31'!$I$406&lt;&gt;0,'[2]p31'!$I$406,"")</f>
      </c>
      <c r="J98" s="24">
        <f>IF('[2]p31'!$J$406&lt;&gt;0,'[2]p31'!$J$406,"")</f>
      </c>
      <c r="K98" s="24">
        <f>IF('[2]p31'!$K$406&lt;&gt;0,'[2]p31'!$K$406,"")</f>
      </c>
      <c r="L98" s="24">
        <f>IF('[2]p31'!$L$406&lt;&gt;0,'[2]p31'!$L$406,"")</f>
      </c>
      <c r="M98" s="24" t="str">
        <f>IF('[2]p31'!$A$409&lt;&gt;0,'[2]p31'!$A$409," ")</f>
        <v> </v>
      </c>
      <c r="N98" s="24" t="str">
        <f>IF('[2]p31'!$B$409&lt;&gt;0,'[2]p31'!$B$409," ")</f>
        <v> </v>
      </c>
      <c r="O98" s="24" t="str">
        <f>IF('[2]p31'!$C$409&lt;&gt;0,'[2]p31'!$C$409," ")</f>
        <v> </v>
      </c>
      <c r="P98" s="24" t="str">
        <f>IF('[2]p31'!$D$409&lt;&gt;0,'[2]p31'!$D$409," ")</f>
        <v> </v>
      </c>
      <c r="Q98" s="24">
        <f>IF('[2]p31'!$E$409&lt;&gt;0,'[2]p31'!$E$409," ")</f>
        <v>800</v>
      </c>
    </row>
    <row r="99" spans="1:17" s="2" customFormat="1" ht="11.25">
      <c r="A99" s="487"/>
      <c r="B99" s="487"/>
      <c r="C99" s="487"/>
      <c r="D99" s="487"/>
      <c r="E99" s="487"/>
      <c r="F99" s="487"/>
      <c r="G99" s="487"/>
      <c r="H99" s="487"/>
      <c r="I99" s="487"/>
      <c r="J99" s="487"/>
      <c r="K99" s="487"/>
      <c r="L99" s="487"/>
      <c r="M99" s="487"/>
      <c r="N99" s="487"/>
      <c r="O99" s="487"/>
      <c r="P99" s="487"/>
      <c r="Q99" s="487"/>
    </row>
    <row r="100" spans="1:17" s="34" customFormat="1" ht="11.25">
      <c r="A100" s="380" t="str">
        <f>T('[2]p32'!$C$13:$G$13)</f>
        <v>Sérgio Mota Alves</v>
      </c>
      <c r="B100" s="381"/>
      <c r="C100" s="381"/>
      <c r="D100" s="381"/>
      <c r="E100" s="385"/>
      <c r="F100" s="485"/>
      <c r="G100" s="486"/>
      <c r="H100" s="486"/>
      <c r="I100" s="486"/>
      <c r="J100" s="486"/>
      <c r="K100" s="486"/>
      <c r="L100" s="486"/>
      <c r="M100" s="486"/>
      <c r="N100" s="486"/>
      <c r="O100" s="486"/>
      <c r="P100" s="486"/>
      <c r="Q100" s="486"/>
    </row>
    <row r="101" spans="1:17" s="2" customFormat="1" ht="11.25">
      <c r="A101" s="43">
        <f>IF('[2]p32'!$A$406&lt;&gt;0,'[2]p32'!$A$406,"")</f>
      </c>
      <c r="B101" s="43">
        <f>IF('[2]p32'!$B$406&lt;&gt;0,'[2]p32'!$B$406,"")</f>
      </c>
      <c r="C101" s="43">
        <f>IF('[2]p32'!$C$406&lt;&gt;0,'[2]p32'!$C$406,"")</f>
        <v>120</v>
      </c>
      <c r="D101" s="43">
        <f>IF('[2]p32'!$D$406&lt;&gt;0,'[2]p32'!$D$406,"")</f>
        <v>180</v>
      </c>
      <c r="E101" s="43">
        <f>IF('[2]p32'!$E$406&lt;&gt;0,'[2]p32'!$E$406,"")</f>
        <v>15</v>
      </c>
      <c r="F101" s="24">
        <f>IF('[2]p32'!$F$406&lt;&gt;0,'[2]p32'!$F$406,"")</f>
        <v>210</v>
      </c>
      <c r="G101" s="24">
        <f>IF('[2]p32'!$G$406&lt;&gt;0,'[2]p32'!$G$406,"")</f>
        <v>30</v>
      </c>
      <c r="H101" s="24">
        <f>IF('[2]p32'!$H$406&lt;&gt;0,'[2]p32'!$H$406,"")</f>
      </c>
      <c r="I101" s="24">
        <f>IF('[2]p32'!$I$406&lt;&gt;0,'[2]p32'!$I$406,"")</f>
        <v>160</v>
      </c>
      <c r="J101" s="24">
        <f>IF('[2]p32'!$J$406&lt;&gt;0,'[2]p32'!$J$406,"")</f>
      </c>
      <c r="K101" s="24">
        <f>IF('[2]p32'!$K$406&lt;&gt;0,'[2]p32'!$K$406,"")</f>
      </c>
      <c r="L101" s="24">
        <f>IF('[2]p32'!$L$406&lt;&gt;0,'[2]p32'!$L$406,"")</f>
        <v>22</v>
      </c>
      <c r="M101" s="24" t="str">
        <f>IF('[2]p32'!$A$409&lt;&gt;0,'[2]p32'!$A$409," ")</f>
        <v> </v>
      </c>
      <c r="N101" s="24" t="str">
        <f>IF('[2]p32'!$B$409&lt;&gt;0,'[2]p32'!$B$409," ")</f>
        <v> </v>
      </c>
      <c r="O101" s="24">
        <f>IF('[2]p32'!$C$409&lt;&gt;0,'[2]p32'!$C$409," ")</f>
        <v>16</v>
      </c>
      <c r="P101" s="24">
        <f>IF('[2]p32'!$D$409&lt;&gt;0,'[2]p32'!$D$409," ")</f>
        <v>18</v>
      </c>
      <c r="Q101" s="24">
        <f>IF('[2]p32'!$E$409&lt;&gt;0,'[2]p32'!$E$409," ")</f>
        <v>771</v>
      </c>
    </row>
    <row r="102" spans="1:17" s="2" customFormat="1" ht="11.25">
      <c r="A102" s="487"/>
      <c r="B102" s="487"/>
      <c r="C102" s="487"/>
      <c r="D102" s="487"/>
      <c r="E102" s="487"/>
      <c r="F102" s="487"/>
      <c r="G102" s="487"/>
      <c r="H102" s="487"/>
      <c r="I102" s="487"/>
      <c r="J102" s="487"/>
      <c r="K102" s="487"/>
      <c r="L102" s="487"/>
      <c r="M102" s="487"/>
      <c r="N102" s="487"/>
      <c r="O102" s="487"/>
      <c r="P102" s="487"/>
      <c r="Q102" s="487"/>
    </row>
    <row r="103" spans="1:17" s="2" customFormat="1" ht="11.25">
      <c r="A103" s="380" t="str">
        <f>T('[2]p33'!$C$13:$G$13)</f>
        <v>Vandik Estevam Barbosa</v>
      </c>
      <c r="B103" s="381"/>
      <c r="C103" s="381"/>
      <c r="D103" s="381"/>
      <c r="E103" s="385"/>
      <c r="F103" s="485"/>
      <c r="G103" s="486"/>
      <c r="H103" s="486"/>
      <c r="I103" s="486"/>
      <c r="J103" s="486"/>
      <c r="K103" s="486"/>
      <c r="L103" s="486"/>
      <c r="M103" s="486"/>
      <c r="N103" s="486"/>
      <c r="O103" s="486"/>
      <c r="P103" s="486"/>
      <c r="Q103" s="486"/>
    </row>
    <row r="104" spans="1:17" s="2" customFormat="1" ht="11.25">
      <c r="A104" s="43">
        <f>IF('[2]p33'!$A$406&lt;&gt;0,'[2]p33'!$A$406,"")</f>
      </c>
      <c r="B104" s="43">
        <f>IF('[2]p33'!$B$406&lt;&gt;0,'[2]p33'!$B$406,"")</f>
      </c>
      <c r="C104" s="43">
        <f>IF('[2]p33'!$C$406&lt;&gt;0,'[2]p33'!$C$406,"")</f>
      </c>
      <c r="D104" s="43">
        <f>IF('[2]p33'!$D$406&lt;&gt;0,'[2]p33'!$D$406,"")</f>
        <v>180</v>
      </c>
      <c r="E104" s="43">
        <f>IF('[2]p33'!$E$406&lt;&gt;0,'[2]p33'!$E$406,"")</f>
      </c>
      <c r="F104" s="24">
        <f>IF('[2]p33'!$F$406&lt;&gt;0,'[2]p33'!$F$406,"")</f>
        <v>360</v>
      </c>
      <c r="G104" s="24">
        <f>IF('[2]p33'!$G$406&lt;&gt;0,'[2]p33'!$G$406,"")</f>
        <v>72</v>
      </c>
      <c r="H104" s="24">
        <f>IF('[2]p33'!$H$406&lt;&gt;0,'[2]p33'!$H$406,"")</f>
      </c>
      <c r="I104" s="24">
        <f>IF('[2]p33'!$I$406&lt;&gt;0,'[2]p33'!$I$406,"")</f>
      </c>
      <c r="J104" s="24">
        <f>IF('[2]p33'!$J$406&lt;&gt;0,'[2]p33'!$J$406,"")</f>
        <v>75</v>
      </c>
      <c r="K104" s="24">
        <f>IF('[2]p33'!$K$406&lt;&gt;0,'[2]p33'!$K$406,"")</f>
      </c>
      <c r="L104" s="24">
        <f>IF('[2]p33'!$L$406&lt;&gt;0,'[2]p33'!$L$406,"")</f>
      </c>
      <c r="M104" s="24" t="str">
        <f>IF('[2]p33'!$A$409&lt;&gt;0,'[2]p33'!$A$409," ")</f>
        <v> </v>
      </c>
      <c r="N104" s="24" t="str">
        <f>IF('[2]p33'!$B$409&lt;&gt;0,'[2]p33'!$B$409," ")</f>
        <v> </v>
      </c>
      <c r="O104" s="24">
        <f>IF('[2]p33'!$C$409&lt;&gt;0,'[2]p33'!$C$409," ")</f>
        <v>24</v>
      </c>
      <c r="P104" s="24">
        <f>IF('[2]p33'!$D$409&lt;&gt;0,'[2]p33'!$D$409," ")</f>
        <v>20</v>
      </c>
      <c r="Q104" s="24">
        <f>IF('[2]p33'!$E$409&lt;&gt;0,'[2]p33'!$E$409," ")</f>
        <v>731</v>
      </c>
    </row>
    <row r="105" spans="1:17" s="2" customFormat="1" ht="11.25">
      <c r="A105" s="487"/>
      <c r="B105" s="487"/>
      <c r="C105" s="487"/>
      <c r="D105" s="487"/>
      <c r="E105" s="487"/>
      <c r="F105" s="487"/>
      <c r="G105" s="487"/>
      <c r="H105" s="487"/>
      <c r="I105" s="487"/>
      <c r="J105" s="487"/>
      <c r="K105" s="487"/>
      <c r="L105" s="487"/>
      <c r="M105" s="487"/>
      <c r="N105" s="487"/>
      <c r="O105" s="487"/>
      <c r="P105" s="487"/>
      <c r="Q105" s="487"/>
    </row>
    <row r="106" spans="1:17" s="2" customFormat="1" ht="11.25">
      <c r="A106" s="380" t="str">
        <f>T('[2]p34'!$C$13:$G$13)</f>
        <v>Vanio Fragoso de Melo</v>
      </c>
      <c r="B106" s="381"/>
      <c r="C106" s="381"/>
      <c r="D106" s="381"/>
      <c r="E106" s="385"/>
      <c r="F106" s="485"/>
      <c r="G106" s="486"/>
      <c r="H106" s="486"/>
      <c r="I106" s="486"/>
      <c r="J106" s="486"/>
      <c r="K106" s="486"/>
      <c r="L106" s="486"/>
      <c r="M106" s="486"/>
      <c r="N106" s="486"/>
      <c r="O106" s="486"/>
      <c r="P106" s="486"/>
      <c r="Q106" s="486"/>
    </row>
    <row r="107" spans="1:17" s="2" customFormat="1" ht="11.25">
      <c r="A107" s="43">
        <f>IF('[2]p34'!$A$406&lt;&gt;0,'[2]p34'!$A$406,"")</f>
      </c>
      <c r="B107" s="43">
        <f>IF('[2]p34'!$B$406&lt;&gt;0,'[2]p34'!$B$406,"")</f>
      </c>
      <c r="C107" s="43">
        <f>IF('[2]p34'!$C$406&lt;&gt;0,'[2]p34'!$C$406,"")</f>
        <v>60</v>
      </c>
      <c r="D107" s="43">
        <f>IF('[2]p34'!$D$406&lt;&gt;0,'[2]p34'!$D$406,"")</f>
        <v>135</v>
      </c>
      <c r="E107" s="43">
        <f>IF('[2]p34'!$E$406&lt;&gt;0,'[2]p34'!$E$406,"")</f>
        <v>30</v>
      </c>
      <c r="F107" s="24">
        <f>IF('[2]p34'!$F$406&lt;&gt;0,'[2]p34'!$F$406,"")</f>
        <v>300</v>
      </c>
      <c r="G107" s="24">
        <f>IF('[2]p34'!$G$406&lt;&gt;0,'[2]p34'!$G$406,"")</f>
        <v>90</v>
      </c>
      <c r="H107" s="24">
        <f>IF('[2]p34'!$H$406&lt;&gt;0,'[2]p34'!$H$406,"")</f>
        <v>10</v>
      </c>
      <c r="I107" s="24">
        <f>IF('[2]p34'!$I$406&lt;&gt;0,'[2]p34'!$I$406,"")</f>
        <v>30</v>
      </c>
      <c r="J107" s="24">
        <f>IF('[2]p34'!$J$406&lt;&gt;0,'[2]p34'!$J$406,"")</f>
      </c>
      <c r="K107" s="24">
        <f>IF('[2]p34'!$K$406&lt;&gt;0,'[2]p34'!$K$406,"")</f>
      </c>
      <c r="L107" s="24">
        <f>IF('[2]p34'!$L$406&lt;&gt;0,'[2]p34'!$L$406,"")</f>
        <v>5</v>
      </c>
      <c r="M107" s="24" t="str">
        <f>IF('[2]p34'!$A$409&lt;&gt;0,'[2]p34'!$A$409," ")</f>
        <v> </v>
      </c>
      <c r="N107" s="24">
        <f>IF('[2]p34'!$B$409&lt;&gt;0,'[2]p34'!$B$409," ")</f>
        <v>130</v>
      </c>
      <c r="O107" s="24">
        <f>IF('[2]p34'!$C$409&lt;&gt;0,'[2]p34'!$C$409," ")</f>
        <v>10</v>
      </c>
      <c r="P107" s="24" t="str">
        <f>IF('[2]p34'!$D$409&lt;&gt;0,'[2]p34'!$D$409," ")</f>
        <v> </v>
      </c>
      <c r="Q107" s="24">
        <f>IF('[2]p34'!$E$409&lt;&gt;0,'[2]p34'!$E$409," ")</f>
        <v>800</v>
      </c>
    </row>
    <row r="108" spans="1:17" s="2" customFormat="1" ht="11.25">
      <c r="A108" s="487"/>
      <c r="B108" s="487"/>
      <c r="C108" s="487"/>
      <c r="D108" s="487"/>
      <c r="E108" s="487"/>
      <c r="F108" s="487"/>
      <c r="G108" s="487"/>
      <c r="H108" s="487"/>
      <c r="I108" s="487"/>
      <c r="J108" s="487"/>
      <c r="K108" s="487"/>
      <c r="L108" s="487"/>
      <c r="M108" s="487"/>
      <c r="N108" s="487"/>
      <c r="O108" s="487"/>
      <c r="P108" s="487"/>
      <c r="Q108" s="487"/>
    </row>
    <row r="109" spans="1:17" s="2" customFormat="1" ht="11.25">
      <c r="A109" s="380" t="str">
        <f>T('[2]p35'!$C$13:$G$13)</f>
        <v>Areli Mesquita da Silva</v>
      </c>
      <c r="B109" s="381"/>
      <c r="C109" s="381"/>
      <c r="D109" s="381"/>
      <c r="E109" s="385"/>
      <c r="F109" s="485"/>
      <c r="G109" s="486"/>
      <c r="H109" s="486"/>
      <c r="I109" s="486"/>
      <c r="J109" s="486"/>
      <c r="K109" s="486"/>
      <c r="L109" s="486"/>
      <c r="M109" s="486"/>
      <c r="N109" s="486"/>
      <c r="O109" s="486"/>
      <c r="P109" s="486"/>
      <c r="Q109" s="486"/>
    </row>
    <row r="110" spans="1:17" s="2" customFormat="1" ht="11.25">
      <c r="A110" s="43">
        <f>IF('[2]p35'!$A$406&lt;&gt;0,'[2]p35'!$A$406,"")</f>
      </c>
      <c r="B110" s="43">
        <f>IF('[2]p35'!$B$406&lt;&gt;0,'[2]p35'!$B$406,"")</f>
      </c>
      <c r="C110" s="43">
        <f>IF('[2]p35'!$C$406&lt;&gt;0,'[2]p35'!$C$406,"")</f>
        <v>10</v>
      </c>
      <c r="D110" s="43">
        <f>IF('[2]p35'!$D$406&lt;&gt;0,'[2]p35'!$D$406,"")</f>
        <v>60</v>
      </c>
      <c r="E110" s="43">
        <f>IF('[2]p35'!$E$406&lt;&gt;0,'[2]p35'!$E$406,"")</f>
      </c>
      <c r="F110" s="24">
        <f>IF('[2]p35'!$F$406&lt;&gt;0,'[2]p35'!$F$406,"")</f>
        <v>60</v>
      </c>
      <c r="G110" s="24">
        <f>IF('[2]p35'!$G$406&lt;&gt;0,'[2]p35'!$G$406,"")</f>
      </c>
      <c r="H110" s="24">
        <f>IF('[2]p35'!$H$406&lt;&gt;0,'[2]p35'!$H$406,"")</f>
      </c>
      <c r="I110" s="24">
        <f>IF('[2]p35'!$I$406&lt;&gt;0,'[2]p35'!$I$406,"")</f>
      </c>
      <c r="J110" s="24">
        <f>IF('[2]p35'!$J$406&lt;&gt;0,'[2]p35'!$J$406,"")</f>
      </c>
      <c r="K110" s="24">
        <f>IF('[2]p35'!$K$406&lt;&gt;0,'[2]p35'!$K$406,"")</f>
      </c>
      <c r="L110" s="24">
        <f>IF('[2]p35'!$L$406&lt;&gt;0,'[2]p35'!$L$406,"")</f>
      </c>
      <c r="M110" s="24" t="str">
        <f>IF('[2]p35'!$A$409&lt;&gt;0,'[2]p35'!$A$409," ")</f>
        <v> </v>
      </c>
      <c r="N110" s="24" t="str">
        <f>IF('[2]p35'!$B$409&lt;&gt;0,'[2]p35'!$B$409," ")</f>
        <v> </v>
      </c>
      <c r="O110" s="24" t="str">
        <f>IF('[2]p35'!$C$409&lt;&gt;0,'[2]p35'!$C$409," ")</f>
        <v> </v>
      </c>
      <c r="P110" s="24" t="str">
        <f>IF('[2]p35'!$D$409&lt;&gt;0,'[2]p35'!$D$409," ")</f>
        <v> </v>
      </c>
      <c r="Q110" s="24">
        <f>IF('[2]p35'!$E$409&lt;&gt;0,'[2]p35'!$E$409," ")</f>
        <v>130</v>
      </c>
    </row>
    <row r="111" spans="1:17" s="2" customFormat="1" ht="11.25">
      <c r="A111" s="487"/>
      <c r="B111" s="487"/>
      <c r="C111" s="487"/>
      <c r="D111" s="487"/>
      <c r="E111" s="487"/>
      <c r="F111" s="487"/>
      <c r="G111" s="487"/>
      <c r="H111" s="487"/>
      <c r="I111" s="487"/>
      <c r="J111" s="487"/>
      <c r="K111" s="487"/>
      <c r="L111" s="487"/>
      <c r="M111" s="487"/>
      <c r="N111" s="487"/>
      <c r="O111" s="487"/>
      <c r="P111" s="487"/>
      <c r="Q111" s="487"/>
    </row>
    <row r="112" spans="1:17" s="2" customFormat="1" ht="11.25">
      <c r="A112" s="380" t="str">
        <f>T('[2]p36'!$C$13:$G$13)</f>
        <v>Cícero Januário Guimarães </v>
      </c>
      <c r="B112" s="381"/>
      <c r="C112" s="381"/>
      <c r="D112" s="381"/>
      <c r="E112" s="385"/>
      <c r="F112" s="485"/>
      <c r="G112" s="486"/>
      <c r="H112" s="486"/>
      <c r="I112" s="486"/>
      <c r="J112" s="486"/>
      <c r="K112" s="486"/>
      <c r="L112" s="486"/>
      <c r="M112" s="486"/>
      <c r="N112" s="486"/>
      <c r="O112" s="486"/>
      <c r="P112" s="486"/>
      <c r="Q112" s="486"/>
    </row>
    <row r="113" spans="1:17" s="2" customFormat="1" ht="11.25">
      <c r="A113" s="43">
        <f>IF('[2]p36'!$A$406&lt;&gt;0,'[2]p36'!$A$406,"")</f>
      </c>
      <c r="B113" s="43">
        <f>IF('[2]p36'!$B$406&lt;&gt;0,'[2]p36'!$B$406,"")</f>
      </c>
      <c r="C113" s="43">
        <f>IF('[2]p36'!$C$406&lt;&gt;0,'[2]p36'!$C$406,"")</f>
      </c>
      <c r="D113" s="43">
        <f>IF('[2]p36'!$D$406&lt;&gt;0,'[2]p36'!$D$406,"")</f>
        <v>240</v>
      </c>
      <c r="E113" s="43">
        <f>IF('[2]p36'!$E$406&lt;&gt;0,'[2]p36'!$E$406,"")</f>
      </c>
      <c r="F113" s="24">
        <f>IF('[2]p36'!$F$406&lt;&gt;0,'[2]p36'!$F$406,"")</f>
        <v>470</v>
      </c>
      <c r="G113" s="24">
        <f>IF('[2]p36'!$G$406&lt;&gt;0,'[2]p36'!$G$406,"")</f>
        <v>10</v>
      </c>
      <c r="H113" s="24">
        <f>IF('[2]p36'!$H$406&lt;&gt;0,'[2]p36'!$H$406,"")</f>
      </c>
      <c r="I113" s="24">
        <f>IF('[2]p36'!$I$406&lt;&gt;0,'[2]p36'!$I$406,"")</f>
      </c>
      <c r="J113" s="24">
        <f>IF('[2]p36'!$J$406&lt;&gt;0,'[2]p36'!$J$406,"")</f>
      </c>
      <c r="K113" s="24">
        <f>IF('[2]p36'!$K$406&lt;&gt;0,'[2]p36'!$K$406,"")</f>
      </c>
      <c r="L113" s="24">
        <f>IF('[2]p36'!$L$406&lt;&gt;0,'[2]p36'!$L$406,"")</f>
      </c>
      <c r="M113" s="24" t="str">
        <f>IF('[2]p36'!$A$409&lt;&gt;0,'[2]p36'!$A$409," ")</f>
        <v> </v>
      </c>
      <c r="N113" s="24" t="str">
        <f>IF('[2]p36'!$B$409&lt;&gt;0,'[2]p36'!$B$409," ")</f>
        <v> </v>
      </c>
      <c r="O113" s="24" t="str">
        <f>IF('[2]p36'!$C$409&lt;&gt;0,'[2]p36'!$C$409," ")</f>
        <v> </v>
      </c>
      <c r="P113" s="24" t="str">
        <f>IF('[2]p36'!$D$409&lt;&gt;0,'[2]p36'!$D$409," ")</f>
        <v> </v>
      </c>
      <c r="Q113" s="24">
        <f>IF('[2]p36'!$E$409&lt;&gt;0,'[2]p36'!$E$409," ")</f>
        <v>720</v>
      </c>
    </row>
    <row r="114" spans="1:17" s="2" customFormat="1" ht="11.25">
      <c r="A114" s="487"/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</row>
    <row r="115" spans="1:17" s="2" customFormat="1" ht="11.25">
      <c r="A115" s="380" t="str">
        <f>T('[2]p37'!$C$13:$G$13)</f>
        <v>Guilherme Luiz O Neto</v>
      </c>
      <c r="B115" s="381"/>
      <c r="C115" s="381"/>
      <c r="D115" s="381"/>
      <c r="E115" s="385"/>
      <c r="F115" s="485"/>
      <c r="G115" s="486"/>
      <c r="H115" s="486"/>
      <c r="I115" s="486"/>
      <c r="J115" s="486"/>
      <c r="K115" s="486"/>
      <c r="L115" s="486"/>
      <c r="M115" s="486"/>
      <c r="N115" s="486"/>
      <c r="O115" s="486"/>
      <c r="P115" s="486"/>
      <c r="Q115" s="486"/>
    </row>
    <row r="116" spans="1:17" s="2" customFormat="1" ht="11.25">
      <c r="A116" s="43">
        <f>IF('[2]p37'!$A$406&lt;&gt;0,'[2]p37'!$A$406,"")</f>
      </c>
      <c r="B116" s="43">
        <f>IF('[2]p37'!$B$406&lt;&gt;0,'[2]p37'!$B$406,"")</f>
      </c>
      <c r="C116" s="43">
        <f>IF('[2]p37'!$C$406&lt;&gt;0,'[2]p37'!$C$406,"")</f>
      </c>
      <c r="D116" s="43">
        <f>IF('[2]p37'!$D$406&lt;&gt;0,'[2]p37'!$D$406,"")</f>
        <v>224</v>
      </c>
      <c r="E116" s="43">
        <f>IF('[2]p37'!$E$406&lt;&gt;0,'[2]p37'!$E$406,"")</f>
      </c>
      <c r="F116" s="24">
        <f>IF('[2]p37'!$F$406&lt;&gt;0,'[2]p37'!$F$406,"")</f>
        <v>336</v>
      </c>
      <c r="G116" s="24">
        <f>IF('[2]p37'!$G$406&lt;&gt;0,'[2]p37'!$G$406,"")</f>
      </c>
      <c r="H116" s="24">
        <f>IF('[2]p37'!$H$406&lt;&gt;0,'[2]p37'!$H$406,"")</f>
      </c>
      <c r="I116" s="24">
        <f>IF('[2]p37'!$I$406&lt;&gt;0,'[2]p37'!$I$406,"")</f>
      </c>
      <c r="J116" s="24">
        <f>IF('[2]p37'!$J$406&lt;&gt;0,'[2]p37'!$J$406,"")</f>
      </c>
      <c r="K116" s="24">
        <f>IF('[2]p37'!$K$406&lt;&gt;0,'[2]p37'!$K$406,"")</f>
      </c>
      <c r="L116" s="24">
        <f>IF('[2]p37'!$L$406&lt;&gt;0,'[2]p37'!$L$406,"")</f>
      </c>
      <c r="M116" s="24" t="str">
        <f>IF('[2]p37'!$A$409&lt;&gt;0,'[2]p37'!$A$409," ")</f>
        <v> </v>
      </c>
      <c r="N116" s="24" t="str">
        <f>IF('[2]p37'!$B$409&lt;&gt;0,'[2]p37'!$B$409," ")</f>
        <v> </v>
      </c>
      <c r="O116" s="24" t="str">
        <f>IF('[2]p37'!$C$409&lt;&gt;0,'[2]p37'!$C$409," ")</f>
        <v> </v>
      </c>
      <c r="P116" s="24" t="str">
        <f>IF('[2]p37'!$D$409&lt;&gt;0,'[2]p37'!$D$409," ")</f>
        <v> </v>
      </c>
      <c r="Q116" s="24">
        <f>IF('[2]p37'!$E$409&lt;&gt;0,'[2]p37'!$E$409," ")</f>
        <v>560</v>
      </c>
    </row>
    <row r="117" spans="1:17" s="2" customFormat="1" ht="11.25">
      <c r="A117" s="487"/>
      <c r="B117" s="487"/>
      <c r="C117" s="487"/>
      <c r="D117" s="487"/>
      <c r="E117" s="487"/>
      <c r="F117" s="487"/>
      <c r="G117" s="487"/>
      <c r="H117" s="487"/>
      <c r="I117" s="487"/>
      <c r="J117" s="487"/>
      <c r="K117" s="487"/>
      <c r="L117" s="487"/>
      <c r="M117" s="487"/>
      <c r="N117" s="487"/>
      <c r="O117" s="487"/>
      <c r="P117" s="487"/>
      <c r="Q117" s="487"/>
    </row>
    <row r="118" spans="1:17" s="2" customFormat="1" ht="11.25">
      <c r="A118" s="380" t="str">
        <f>T('[2]p38'!$C$13:$G$13)</f>
        <v>Hallyson Gustavo Guedes de M. Lima</v>
      </c>
      <c r="B118" s="381"/>
      <c r="C118" s="381"/>
      <c r="D118" s="381"/>
      <c r="E118" s="385"/>
      <c r="F118" s="485"/>
      <c r="G118" s="486"/>
      <c r="H118" s="486"/>
      <c r="I118" s="486"/>
      <c r="J118" s="486"/>
      <c r="K118" s="486"/>
      <c r="L118" s="486"/>
      <c r="M118" s="486"/>
      <c r="N118" s="486"/>
      <c r="O118" s="486"/>
      <c r="P118" s="486"/>
      <c r="Q118" s="486"/>
    </row>
    <row r="119" spans="1:17" s="2" customFormat="1" ht="11.25">
      <c r="A119" s="43">
        <f>IF('[2]p38'!$A$406&lt;&gt;0,'[2]p38'!$A$406,"")</f>
      </c>
      <c r="B119" s="43">
        <f>IF('[2]p38'!$B$406&lt;&gt;0,'[2]p38'!$B$406,"")</f>
      </c>
      <c r="C119" s="43">
        <f>IF('[2]p38'!$C$406&lt;&gt;0,'[2]p38'!$C$406,"")</f>
      </c>
      <c r="D119" s="43">
        <f>IF('[2]p38'!$D$406&lt;&gt;0,'[2]p38'!$D$406,"")</f>
        <v>160</v>
      </c>
      <c r="E119" s="43">
        <f>IF('[2]p38'!$E$406&lt;&gt;0,'[2]p38'!$E$406,"")</f>
      </c>
      <c r="F119" s="24">
        <f>IF('[2]p38'!$F$406&lt;&gt;0,'[2]p38'!$F$406,"")</f>
        <v>400</v>
      </c>
      <c r="G119" s="24">
        <f>IF('[2]p38'!$G$406&lt;&gt;0,'[2]p38'!$G$406,"")</f>
      </c>
      <c r="H119" s="24">
        <f>IF('[2]p38'!$H$406&lt;&gt;0,'[2]p38'!$H$406,"")</f>
      </c>
      <c r="I119" s="24">
        <f>IF('[2]p38'!$I$406&lt;&gt;0,'[2]p38'!$I$406,"")</f>
      </c>
      <c r="J119" s="24">
        <f>IF('[2]p38'!$J$406&lt;&gt;0,'[2]p38'!$J$406,"")</f>
      </c>
      <c r="K119" s="24">
        <f>IF('[2]p38'!$K$406&lt;&gt;0,'[2]p38'!$K$406,"")</f>
      </c>
      <c r="L119" s="24">
        <f>IF('[2]p38'!$L$406&lt;&gt;0,'[2]p38'!$L$406,"")</f>
      </c>
      <c r="M119" s="24" t="str">
        <f>IF('[2]p38'!$A$409&lt;&gt;0,'[2]p38'!$A$409," ")</f>
        <v> </v>
      </c>
      <c r="N119" s="24" t="str">
        <f>IF('[2]p38'!$B$409&lt;&gt;0,'[2]p38'!$B$409," ")</f>
        <v> </v>
      </c>
      <c r="O119" s="24" t="str">
        <f>IF('[2]p38'!$C$409&lt;&gt;0,'[2]p38'!$C$409," ")</f>
        <v> </v>
      </c>
      <c r="P119" s="24" t="str">
        <f>IF('[2]p38'!$D$409&lt;&gt;0,'[2]p38'!$D$409," ")</f>
        <v> </v>
      </c>
      <c r="Q119" s="24">
        <f>IF('[2]p38'!$E$409&lt;&gt;0,'[2]p38'!$E$409," ")</f>
        <v>560</v>
      </c>
    </row>
    <row r="120" spans="1:17" s="2" customFormat="1" ht="11.25">
      <c r="A120" s="487"/>
      <c r="B120" s="487"/>
      <c r="C120" s="487"/>
      <c r="D120" s="487"/>
      <c r="E120" s="487"/>
      <c r="F120" s="487"/>
      <c r="G120" s="487"/>
      <c r="H120" s="487"/>
      <c r="I120" s="487"/>
      <c r="J120" s="487"/>
      <c r="K120" s="487"/>
      <c r="L120" s="487"/>
      <c r="M120" s="487"/>
      <c r="N120" s="487"/>
      <c r="O120" s="487"/>
      <c r="P120" s="487"/>
      <c r="Q120" s="487"/>
    </row>
    <row r="121" spans="1:17" s="2" customFormat="1" ht="11.25">
      <c r="A121" s="380" t="str">
        <f>T('[2]p39'!$C$13:$G$13)</f>
        <v>José Iraponil Costa Lima</v>
      </c>
      <c r="B121" s="381"/>
      <c r="C121" s="381"/>
      <c r="D121" s="381"/>
      <c r="E121" s="385"/>
      <c r="F121" s="485"/>
      <c r="G121" s="486"/>
      <c r="H121" s="486"/>
      <c r="I121" s="486"/>
      <c r="J121" s="486"/>
      <c r="K121" s="486"/>
      <c r="L121" s="486"/>
      <c r="M121" s="486"/>
      <c r="N121" s="486"/>
      <c r="O121" s="486"/>
      <c r="P121" s="486"/>
      <c r="Q121" s="486"/>
    </row>
    <row r="122" spans="1:17" s="2" customFormat="1" ht="11.25">
      <c r="A122" s="43">
        <f>IF('[2]p39'!$A$406&lt;&gt;0,'[2]p39'!$A$406,"")</f>
      </c>
      <c r="B122" s="43">
        <f>IF('[2]p39'!$B$406&lt;&gt;0,'[2]p39'!$B$406,"")</f>
      </c>
      <c r="C122" s="43">
        <f>IF('[2]p39'!$C$406&lt;&gt;0,'[2]p39'!$C$406,"")</f>
        <v>40</v>
      </c>
      <c r="D122" s="43">
        <f>IF('[2]p39'!$D$406&lt;&gt;0,'[2]p39'!$D$406,"")</f>
        <v>240</v>
      </c>
      <c r="E122" s="43">
        <f>IF('[2]p39'!$E$406&lt;&gt;0,'[2]p39'!$E$406,"")</f>
      </c>
      <c r="F122" s="24">
        <f>IF('[2]p39'!$F$406&lt;&gt;0,'[2]p39'!$F$406,"")</f>
        <v>360</v>
      </c>
      <c r="G122" s="24">
        <f>IF('[2]p39'!$G$406&lt;&gt;0,'[2]p39'!$G$406,"")</f>
        <v>80</v>
      </c>
      <c r="H122" s="24">
        <f>IF('[2]p39'!$H$406&lt;&gt;0,'[2]p39'!$H$406,"")</f>
      </c>
      <c r="I122" s="24">
        <f>IF('[2]p39'!$I$406&lt;&gt;0,'[2]p39'!$I$406,"")</f>
      </c>
      <c r="J122" s="24">
        <f>IF('[2]p39'!$J$406&lt;&gt;0,'[2]p39'!$J$406,"")</f>
      </c>
      <c r="K122" s="24">
        <f>IF('[2]p39'!$K$406&lt;&gt;0,'[2]p39'!$K$406,"")</f>
      </c>
      <c r="L122" s="24">
        <f>IF('[2]p39'!$L$406&lt;&gt;0,'[2]p39'!$L$406,"")</f>
      </c>
      <c r="M122" s="24" t="str">
        <f>IF('[2]p39'!$A$409&lt;&gt;0,'[2]p39'!$A$409," ")</f>
        <v> </v>
      </c>
      <c r="N122" s="24" t="str">
        <f>IF('[2]p39'!$B$409&lt;&gt;0,'[2]p39'!$B$409," ")</f>
        <v> </v>
      </c>
      <c r="O122" s="24" t="str">
        <f>IF('[2]p39'!$C$409&lt;&gt;0,'[2]p39'!$C$409," ")</f>
        <v> </v>
      </c>
      <c r="P122" s="24" t="str">
        <f>IF('[2]p39'!$D$409&lt;&gt;0,'[2]p39'!$D$409," ")</f>
        <v> </v>
      </c>
      <c r="Q122" s="24">
        <f>IF('[2]p39'!$E$409&lt;&gt;0,'[2]p39'!$E$409," ")</f>
        <v>720</v>
      </c>
    </row>
    <row r="123" spans="1:17" s="2" customFormat="1" ht="11.25">
      <c r="A123" s="402" t="str">
        <f>T('[2]p40'!$C$13:$G$13)</f>
        <v>José Vieira Alves</v>
      </c>
      <c r="B123" s="402"/>
      <c r="C123" s="402"/>
      <c r="D123" s="402"/>
      <c r="E123" s="402"/>
      <c r="F123" s="490"/>
      <c r="G123" s="490"/>
      <c r="H123" s="490"/>
      <c r="I123" s="490"/>
      <c r="J123" s="490"/>
      <c r="K123" s="490"/>
      <c r="L123" s="490"/>
      <c r="M123" s="490"/>
      <c r="N123" s="490"/>
      <c r="O123" s="490"/>
      <c r="P123" s="490"/>
      <c r="Q123" s="490"/>
    </row>
    <row r="124" spans="1:17" s="2" customFormat="1" ht="11.25">
      <c r="A124" s="24">
        <f>IF('[2]p40'!$A$406&lt;&gt;0,'[2]p40'!$A$406,"")</f>
      </c>
      <c r="B124" s="24">
        <f>IF('[2]p40'!$B$406&lt;&gt;0,'[2]p40'!$B$406,"")</f>
      </c>
      <c r="C124" s="24">
        <f>IF('[2]p40'!$C$406&lt;&gt;0,'[2]p40'!$C$406,"")</f>
      </c>
      <c r="D124" s="24">
        <f>IF('[2]p40'!$D$406&lt;&gt;0,'[2]p40'!$D$406,"")</f>
        <v>240</v>
      </c>
      <c r="E124" s="24">
        <f>IF('[2]p40'!$E$406&lt;&gt;0,'[2]p40'!$E$406,"")</f>
      </c>
      <c r="F124" s="24">
        <f>IF('[2]p40'!$F$406&lt;&gt;0,'[2]p40'!$F$406,"")</f>
        <v>294</v>
      </c>
      <c r="G124" s="24">
        <f>IF('[2]p40'!$G$406&lt;&gt;0,'[2]p40'!$G$406,"")</f>
        <v>72</v>
      </c>
      <c r="H124" s="24">
        <f>IF('[2]p40'!$H$406&lt;&gt;0,'[2]p40'!$H$406,"")</f>
      </c>
      <c r="I124" s="24">
        <f>IF('[2]p40'!$I$406&lt;&gt;0,'[2]p40'!$I$406,"")</f>
      </c>
      <c r="J124" s="24">
        <f>IF('[2]p40'!$J$406&lt;&gt;0,'[2]p40'!$J$406,"")</f>
        <v>60</v>
      </c>
      <c r="K124" s="24">
        <f>IF('[2]p40'!$K$406&lt;&gt;0,'[2]p40'!$K$406,"")</f>
      </c>
      <c r="L124" s="24">
        <f>IF('[2]p40'!$L$406&lt;&gt;0,'[2]p40'!$L$406,"")</f>
      </c>
      <c r="M124" s="24" t="str">
        <f>IF('[2]p40'!$A$409&lt;&gt;0,'[2]p40'!$A$409," ")</f>
        <v> </v>
      </c>
      <c r="N124" s="24" t="str">
        <f>IF('[2]p40'!$B$409&lt;&gt;0,'[2]p40'!$B$409," ")</f>
        <v> </v>
      </c>
      <c r="O124" s="24" t="str">
        <f>IF('[2]p40'!$C$409&lt;&gt;0,'[2]p40'!$C$409," ")</f>
        <v> </v>
      </c>
      <c r="P124" s="24" t="str">
        <f>IF('[2]p40'!$D$409&lt;&gt;0,'[2]p40'!$D$409," ")</f>
        <v> </v>
      </c>
      <c r="Q124" s="24">
        <f>IF('[2]p40'!$E$409&lt;&gt;0,'[2]p40'!$E$409," ")</f>
        <v>666</v>
      </c>
    </row>
    <row r="125" spans="1:17" s="2" customFormat="1" ht="11.25">
      <c r="A125" s="488"/>
      <c r="B125" s="488"/>
      <c r="C125" s="488"/>
      <c r="D125" s="488"/>
      <c r="E125" s="488"/>
      <c r="F125" s="489"/>
      <c r="G125" s="489"/>
      <c r="H125" s="489"/>
      <c r="I125" s="489"/>
      <c r="J125" s="489"/>
      <c r="K125" s="489"/>
      <c r="L125" s="489"/>
      <c r="M125" s="489"/>
      <c r="N125" s="489"/>
      <c r="O125" s="489"/>
      <c r="P125" s="489"/>
      <c r="Q125" s="489"/>
    </row>
    <row r="126" spans="1:17" s="34" customFormat="1" ht="11.25">
      <c r="A126" s="402" t="str">
        <f>T('[2]p41'!$C$13:$G$13)</f>
        <v>Juliana Aragão de Araújo</v>
      </c>
      <c r="B126" s="402"/>
      <c r="C126" s="402"/>
      <c r="D126" s="402"/>
      <c r="E126" s="402"/>
      <c r="F126" s="490"/>
      <c r="G126" s="490"/>
      <c r="H126" s="490"/>
      <c r="I126" s="490"/>
      <c r="J126" s="490"/>
      <c r="K126" s="490"/>
      <c r="L126" s="490"/>
      <c r="M126" s="490"/>
      <c r="N126" s="490"/>
      <c r="O126" s="490"/>
      <c r="P126" s="490"/>
      <c r="Q126" s="490"/>
    </row>
    <row r="127" spans="1:17" s="2" customFormat="1" ht="11.25">
      <c r="A127" s="24">
        <f>IF('[2]p41'!$A$406&lt;&gt;0,'[2]p41'!$A$406,"")</f>
      </c>
      <c r="B127" s="24">
        <f>IF('[2]p41'!$B$406&lt;&gt;0,'[2]p41'!$B$406,"")</f>
      </c>
      <c r="C127" s="24">
        <f>IF('[2]p41'!$C$406&lt;&gt;0,'[2]p41'!$C$406,"")</f>
      </c>
      <c r="D127" s="24">
        <f>IF('[2]p41'!$D$406&lt;&gt;0,'[2]p41'!$D$406,"")</f>
        <v>240</v>
      </c>
      <c r="E127" s="24">
        <f>IF('[2]p41'!$E$406&lt;&gt;0,'[2]p41'!$E$406,"")</f>
      </c>
      <c r="F127" s="24">
        <f>IF('[2]p41'!$F$406&lt;&gt;0,'[2]p41'!$F$406,"")</f>
        <v>450</v>
      </c>
      <c r="G127" s="24">
        <f>IF('[2]p41'!$G$406&lt;&gt;0,'[2]p41'!$G$406,"")</f>
        <v>22</v>
      </c>
      <c r="H127" s="24">
        <f>IF('[2]p41'!$H$406&lt;&gt;0,'[2]p41'!$H$406,"")</f>
      </c>
      <c r="I127" s="24">
        <f>IF('[2]p41'!$I$406&lt;&gt;0,'[2]p41'!$I$406,"")</f>
      </c>
      <c r="J127" s="24">
        <f>IF('[2]p41'!$J$406&lt;&gt;0,'[2]p41'!$J$406,"")</f>
      </c>
      <c r="K127" s="24">
        <f>IF('[2]p41'!$K$406&lt;&gt;0,'[2]p41'!$K$406,"")</f>
        <v>8</v>
      </c>
      <c r="L127" s="24">
        <f>IF('[2]p41'!$L$406&lt;&gt;0,'[2]p41'!$L$406,"")</f>
      </c>
      <c r="M127" s="24" t="str">
        <f>IF('[2]p41'!$A$409&lt;&gt;0,'[2]p41'!$A$409," ")</f>
        <v> </v>
      </c>
      <c r="N127" s="24" t="str">
        <f>IF('[2]p41'!$B$409&lt;&gt;0,'[2]p41'!$B$409," ")</f>
        <v> </v>
      </c>
      <c r="O127" s="24" t="str">
        <f>IF('[2]p41'!$C$409&lt;&gt;0,'[2]p41'!$C$409," ")</f>
        <v> </v>
      </c>
      <c r="P127" s="24" t="str">
        <f>IF('[2]p41'!$D$409&lt;&gt;0,'[2]p41'!$D$409," ")</f>
        <v> </v>
      </c>
      <c r="Q127" s="24">
        <f>IF('[2]p41'!$E$409&lt;&gt;0,'[2]p41'!$E$409," ")</f>
        <v>720</v>
      </c>
    </row>
    <row r="128" spans="1:17" s="2" customFormat="1" ht="11.25">
      <c r="A128" s="488"/>
      <c r="B128" s="488"/>
      <c r="C128" s="488"/>
      <c r="D128" s="488"/>
      <c r="E128" s="488"/>
      <c r="F128" s="489"/>
      <c r="G128" s="489"/>
      <c r="H128" s="489"/>
      <c r="I128" s="489"/>
      <c r="J128" s="489"/>
      <c r="K128" s="489"/>
      <c r="L128" s="489"/>
      <c r="M128" s="489"/>
      <c r="N128" s="489"/>
      <c r="O128" s="489"/>
      <c r="P128" s="489"/>
      <c r="Q128" s="489"/>
    </row>
    <row r="129" spans="1:17" s="34" customFormat="1" ht="11.25">
      <c r="A129" s="402" t="str">
        <f>T('[2]p42'!$C$13:$G$13)</f>
        <v>Rosângela da Silva Figueredo</v>
      </c>
      <c r="B129" s="402"/>
      <c r="C129" s="402"/>
      <c r="D129" s="402"/>
      <c r="E129" s="402"/>
      <c r="F129" s="490"/>
      <c r="G129" s="490"/>
      <c r="H129" s="490"/>
      <c r="I129" s="490"/>
      <c r="J129" s="490"/>
      <c r="K129" s="490"/>
      <c r="L129" s="490"/>
      <c r="M129" s="490"/>
      <c r="N129" s="490"/>
      <c r="O129" s="490"/>
      <c r="P129" s="490"/>
      <c r="Q129" s="490"/>
    </row>
    <row r="130" spans="1:17" s="2" customFormat="1" ht="11.25">
      <c r="A130" s="24">
        <f>IF('[2]p42'!$A$406&lt;&gt;0,'[2]p42'!$A$406,"")</f>
      </c>
      <c r="B130" s="24">
        <f>IF('[2]p42'!$B$406&lt;&gt;0,'[2]p42'!$B$406,"")</f>
      </c>
      <c r="C130" s="24">
        <f>IF('[2]p42'!$C$406&lt;&gt;0,'[2]p42'!$C$406,"")</f>
      </c>
      <c r="D130" s="24">
        <f>IF('[2]p42'!$D$406&lt;&gt;0,'[2]p42'!$D$406,"")</f>
        <v>246</v>
      </c>
      <c r="E130" s="24">
        <f>IF('[2]p42'!$E$406&lt;&gt;0,'[2]p42'!$E$406,"")</f>
      </c>
      <c r="F130" s="24">
        <f>IF('[2]p42'!$F$406&lt;&gt;0,'[2]p42'!$F$406,"")</f>
        <v>480</v>
      </c>
      <c r="G130" s="24">
        <f>IF('[2]p42'!$G$406&lt;&gt;0,'[2]p42'!$G$406,"")</f>
      </c>
      <c r="H130" s="24">
        <f>IF('[2]p42'!$H$406&lt;&gt;0,'[2]p42'!$H$406,"")</f>
      </c>
      <c r="I130" s="24">
        <f>IF('[2]p42'!$I$406&lt;&gt;0,'[2]p42'!$I$406,"")</f>
      </c>
      <c r="J130" s="24">
        <f>IF('[2]p42'!$J$406&lt;&gt;0,'[2]p42'!$J$406,"")</f>
      </c>
      <c r="K130" s="24">
        <f>IF('[2]p42'!$K$406&lt;&gt;0,'[2]p42'!$K$406,"")</f>
      </c>
      <c r="L130" s="24">
        <f>IF('[2]p42'!$L$406&lt;&gt;0,'[2]p42'!$L$406,"")</f>
      </c>
      <c r="M130" s="24" t="str">
        <f>IF('[2]p42'!$A$409&lt;&gt;0,'[2]p42'!$A$409," ")</f>
        <v> </v>
      </c>
      <c r="N130" s="24" t="str">
        <f>IF('[2]p42'!$B$409&lt;&gt;0,'[2]p42'!$B$409," ")</f>
        <v> </v>
      </c>
      <c r="O130" s="24" t="str">
        <f>IF('[2]p42'!$C$409&lt;&gt;0,'[2]p42'!$C$409," ")</f>
        <v> </v>
      </c>
      <c r="P130" s="24" t="str">
        <f>IF('[2]p42'!$D$409&lt;&gt;0,'[2]p42'!$D$409," ")</f>
        <v> </v>
      </c>
      <c r="Q130" s="24">
        <f>IF('[2]p42'!$E$409&lt;&gt;0,'[2]p42'!$E$409," ")</f>
        <v>726</v>
      </c>
    </row>
    <row r="131" spans="1:17" s="2" customFormat="1" ht="11.25">
      <c r="A131" s="488"/>
      <c r="B131" s="488"/>
      <c r="C131" s="488"/>
      <c r="D131" s="488"/>
      <c r="E131" s="488"/>
      <c r="F131" s="489"/>
      <c r="G131" s="489"/>
      <c r="H131" s="489"/>
      <c r="I131" s="489"/>
      <c r="J131" s="489"/>
      <c r="K131" s="489"/>
      <c r="L131" s="489"/>
      <c r="M131" s="489"/>
      <c r="N131" s="489"/>
      <c r="O131" s="489"/>
      <c r="P131" s="489"/>
      <c r="Q131" s="489"/>
    </row>
    <row r="132" spans="1:17" s="34" customFormat="1" ht="11.25">
      <c r="A132" s="402" t="str">
        <f>T('[2]p43'!$C$13:$G$13)</f>
        <v>Tatiana Rocha de Souza</v>
      </c>
      <c r="B132" s="402"/>
      <c r="C132" s="402"/>
      <c r="D132" s="402"/>
      <c r="E132" s="402"/>
      <c r="F132" s="490"/>
      <c r="G132" s="490"/>
      <c r="H132" s="490"/>
      <c r="I132" s="490"/>
      <c r="J132" s="490"/>
      <c r="K132" s="490"/>
      <c r="L132" s="490"/>
      <c r="M132" s="490"/>
      <c r="N132" s="490"/>
      <c r="O132" s="490"/>
      <c r="P132" s="490"/>
      <c r="Q132" s="490"/>
    </row>
    <row r="133" spans="1:17" s="2" customFormat="1" ht="11.25">
      <c r="A133" s="24">
        <f>IF('[2]p43'!$A$406&lt;&gt;0,'[2]p43'!$A$406,"")</f>
      </c>
      <c r="B133" s="24">
        <f>IF('[2]p43'!$B$406&lt;&gt;0,'[2]p43'!$B$406,"")</f>
      </c>
      <c r="C133" s="24">
        <f>IF('[2]p43'!$C$406&lt;&gt;0,'[2]p43'!$C$406,"")</f>
      </c>
      <c r="D133" s="24">
        <f>IF('[2]p43'!$D$406&lt;&gt;0,'[2]p43'!$D$406,"")</f>
        <v>240</v>
      </c>
      <c r="E133" s="24">
        <f>IF('[2]p43'!$E$406&lt;&gt;0,'[2]p43'!$E$406,"")</f>
      </c>
      <c r="F133" s="24">
        <f>IF('[2]p43'!$F$406&lt;&gt;0,'[2]p43'!$F$406,"")</f>
        <v>480</v>
      </c>
      <c r="G133" s="24">
        <f>IF('[2]p43'!$G$406&lt;&gt;0,'[2]p43'!$G$406,"")</f>
      </c>
      <c r="H133" s="24">
        <f>IF('[2]p43'!$H$406&lt;&gt;0,'[2]p43'!$H$406,"")</f>
      </c>
      <c r="I133" s="24">
        <f>IF('[2]p43'!$I$406&lt;&gt;0,'[2]p43'!$I$406,"")</f>
      </c>
      <c r="J133" s="24">
        <f>IF('[2]p43'!$J$406&lt;&gt;0,'[2]p43'!$J$406,"")</f>
      </c>
      <c r="K133" s="24">
        <f>IF('[2]p43'!$K$406&lt;&gt;0,'[2]p43'!$K$406,"")</f>
      </c>
      <c r="L133" s="24">
        <f>IF('[2]p43'!$L$406&lt;&gt;0,'[2]p43'!$L$406,"")</f>
      </c>
      <c r="M133" s="24" t="str">
        <f>IF('[2]p43'!$A$409&lt;&gt;0,'[2]p43'!$A$409," ")</f>
        <v> </v>
      </c>
      <c r="N133" s="24" t="str">
        <f>IF('[2]p43'!$B$409&lt;&gt;0,'[2]p43'!$B$409," ")</f>
        <v> </v>
      </c>
      <c r="O133" s="24" t="str">
        <f>IF('[2]p43'!$C$409&lt;&gt;0,'[2]p43'!$C$409," ")</f>
        <v> </v>
      </c>
      <c r="P133" s="24" t="str">
        <f>IF('[2]p43'!$D$409&lt;&gt;0,'[2]p43'!$D$409," ")</f>
        <v> </v>
      </c>
      <c r="Q133" s="24">
        <f>IF('[2]p43'!$E$409&lt;&gt;0,'[2]p43'!$E$409," ")</f>
        <v>720</v>
      </c>
    </row>
  </sheetData>
  <sheetProtection password="CA19" sheet="1" objects="1" scenarios="1"/>
  <mergeCells count="133">
    <mergeCell ref="A132:E132"/>
    <mergeCell ref="F132:Q132"/>
    <mergeCell ref="A128:Q128"/>
    <mergeCell ref="A129:E129"/>
    <mergeCell ref="A131:Q131"/>
    <mergeCell ref="F126:Q126"/>
    <mergeCell ref="F129:Q129"/>
    <mergeCell ref="A123:E123"/>
    <mergeCell ref="A125:Q125"/>
    <mergeCell ref="F123:Q123"/>
    <mergeCell ref="A126:E126"/>
    <mergeCell ref="A118:E118"/>
    <mergeCell ref="A120:Q120"/>
    <mergeCell ref="A121:E121"/>
    <mergeCell ref="F118:Q118"/>
    <mergeCell ref="F121:Q121"/>
    <mergeCell ref="A114:Q114"/>
    <mergeCell ref="A115:E115"/>
    <mergeCell ref="A117:Q117"/>
    <mergeCell ref="F115:Q115"/>
    <mergeCell ref="A109:E109"/>
    <mergeCell ref="A111:Q111"/>
    <mergeCell ref="A112:E112"/>
    <mergeCell ref="F109:Q109"/>
    <mergeCell ref="F112:Q112"/>
    <mergeCell ref="A103:E103"/>
    <mergeCell ref="A105:Q105"/>
    <mergeCell ref="A106:E106"/>
    <mergeCell ref="A108:Q108"/>
    <mergeCell ref="F103:Q103"/>
    <mergeCell ref="F106:Q106"/>
    <mergeCell ref="A97:E97"/>
    <mergeCell ref="A99:Q99"/>
    <mergeCell ref="A100:E100"/>
    <mergeCell ref="A102:Q102"/>
    <mergeCell ref="F97:Q97"/>
    <mergeCell ref="F100:Q100"/>
    <mergeCell ref="A91:E91"/>
    <mergeCell ref="A93:Q93"/>
    <mergeCell ref="A94:E94"/>
    <mergeCell ref="A96:Q96"/>
    <mergeCell ref="F91:Q91"/>
    <mergeCell ref="F94:Q94"/>
    <mergeCell ref="A85:E85"/>
    <mergeCell ref="A87:Q87"/>
    <mergeCell ref="A88:E88"/>
    <mergeCell ref="A90:Q90"/>
    <mergeCell ref="F88:Q88"/>
    <mergeCell ref="A80:E80"/>
    <mergeCell ref="A82:E82"/>
    <mergeCell ref="A84:Q84"/>
    <mergeCell ref="F80:Q80"/>
    <mergeCell ref="F82:Q82"/>
    <mergeCell ref="A68:E68"/>
    <mergeCell ref="A73:Q73"/>
    <mergeCell ref="A74:E74"/>
    <mergeCell ref="A79:Q79"/>
    <mergeCell ref="F68:Q68"/>
    <mergeCell ref="F74:Q74"/>
    <mergeCell ref="A76:Q76"/>
    <mergeCell ref="A77:E77"/>
    <mergeCell ref="F77:Q77"/>
    <mergeCell ref="A64:Q64"/>
    <mergeCell ref="A65:E65"/>
    <mergeCell ref="A67:Q67"/>
    <mergeCell ref="F65:Q65"/>
    <mergeCell ref="A61:Q61"/>
    <mergeCell ref="A62:E62"/>
    <mergeCell ref="F59:Q59"/>
    <mergeCell ref="F62:Q62"/>
    <mergeCell ref="A46:Q46"/>
    <mergeCell ref="A47:E47"/>
    <mergeCell ref="A49:Q49"/>
    <mergeCell ref="A50:E50"/>
    <mergeCell ref="F47:Q47"/>
    <mergeCell ref="F50:Q50"/>
    <mergeCell ref="A40:Q40"/>
    <mergeCell ref="A41:E41"/>
    <mergeCell ref="A43:Q43"/>
    <mergeCell ref="A44:E44"/>
    <mergeCell ref="F41:Q41"/>
    <mergeCell ref="F44:Q44"/>
    <mergeCell ref="A34:Q34"/>
    <mergeCell ref="A35:E35"/>
    <mergeCell ref="A37:Q37"/>
    <mergeCell ref="A38:E38"/>
    <mergeCell ref="F35:Q35"/>
    <mergeCell ref="F38:Q38"/>
    <mergeCell ref="A28:Q28"/>
    <mergeCell ref="A29:E29"/>
    <mergeCell ref="A31:Q31"/>
    <mergeCell ref="A32:E32"/>
    <mergeCell ref="F29:Q29"/>
    <mergeCell ref="F32:Q32"/>
    <mergeCell ref="A22:Q22"/>
    <mergeCell ref="A23:E23"/>
    <mergeCell ref="A25:Q25"/>
    <mergeCell ref="A26:E26"/>
    <mergeCell ref="F23:Q23"/>
    <mergeCell ref="F26:Q26"/>
    <mergeCell ref="A11:E11"/>
    <mergeCell ref="A8:E8"/>
    <mergeCell ref="F11:Q11"/>
    <mergeCell ref="F8:Q8"/>
    <mergeCell ref="A4:Q5"/>
    <mergeCell ref="A1:Q1"/>
    <mergeCell ref="N3:O3"/>
    <mergeCell ref="A10:Q10"/>
    <mergeCell ref="P3:Q3"/>
    <mergeCell ref="G3:M3"/>
    <mergeCell ref="A2:Q2"/>
    <mergeCell ref="A3:F3"/>
    <mergeCell ref="A7:Q7"/>
    <mergeCell ref="A13:Q13"/>
    <mergeCell ref="A14:E14"/>
    <mergeCell ref="F14:Q14"/>
    <mergeCell ref="A52:Q52"/>
    <mergeCell ref="A16:Q16"/>
    <mergeCell ref="A17:E17"/>
    <mergeCell ref="A19:Q19"/>
    <mergeCell ref="A20:E20"/>
    <mergeCell ref="F20:Q20"/>
    <mergeCell ref="F17:Q17"/>
    <mergeCell ref="A53:E53"/>
    <mergeCell ref="F53:Q53"/>
    <mergeCell ref="A70:Q70"/>
    <mergeCell ref="A71:E71"/>
    <mergeCell ref="F71:Q71"/>
    <mergeCell ref="A55:Q55"/>
    <mergeCell ref="A56:E56"/>
    <mergeCell ref="A58:Q58"/>
    <mergeCell ref="F56:Q56"/>
    <mergeCell ref="A59:E59"/>
  </mergeCells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89"/>
  <sheetViews>
    <sheetView workbookViewId="0" topLeftCell="A74">
      <selection activeCell="A89" sqref="A89:IV20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3" width="6.7109375" style="0" customWidth="1"/>
    <col min="4" max="4" width="7.140625" style="0" customWidth="1"/>
    <col min="5" max="5" width="19.00390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90"/>
    </row>
    <row r="2" spans="1:17" ht="13.5" thickBo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</row>
    <row r="3" spans="1:17" ht="13.5" thickBot="1">
      <c r="A3" s="392" t="s">
        <v>272</v>
      </c>
      <c r="B3" s="393"/>
      <c r="C3" s="393"/>
      <c r="D3" s="393"/>
      <c r="E3" s="394"/>
      <c r="F3" s="499"/>
      <c r="G3" s="400"/>
      <c r="H3" s="400"/>
      <c r="I3" s="400"/>
      <c r="J3" s="400"/>
      <c r="K3" s="400"/>
      <c r="L3" s="400"/>
      <c r="M3" s="400"/>
      <c r="N3" s="500"/>
      <c r="O3" s="388" t="s">
        <v>84</v>
      </c>
      <c r="P3" s="389"/>
      <c r="Q3" s="59" t="str">
        <f>'[2]p1'!$H$4</f>
        <v>2007.1</v>
      </c>
    </row>
    <row r="4" spans="1:17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</row>
    <row r="5" spans="1:17" s="8" customFormat="1" ht="12.75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</row>
    <row r="6" spans="1:19" s="40" customFormat="1" ht="13.5" customHeight="1">
      <c r="A6" s="380" t="str">
        <f>T('[2]p6'!$C$13:$G$13)</f>
        <v>Antônio Pereira Brandão Júnior</v>
      </c>
      <c r="B6" s="381"/>
      <c r="C6" s="381"/>
      <c r="D6" s="381"/>
      <c r="E6" s="385"/>
      <c r="F6" s="386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9"/>
      <c r="S6" s="39"/>
    </row>
    <row r="7" spans="1:17" s="2" customFormat="1" ht="13.5" customHeight="1">
      <c r="A7" s="454" t="s">
        <v>182</v>
      </c>
      <c r="B7" s="455"/>
      <c r="C7" s="401" t="str">
        <f>IF('[2]p6'!$A$36&lt;&gt;0,'[2]p6'!$A$36,"")</f>
        <v>Universidade Federal de Campina Grande</v>
      </c>
      <c r="D7" s="401"/>
      <c r="E7" s="401"/>
      <c r="F7" s="401"/>
      <c r="G7" s="401"/>
      <c r="H7" s="401"/>
      <c r="I7" s="401"/>
      <c r="J7" s="401"/>
      <c r="K7" s="403"/>
      <c r="L7" s="112" t="s">
        <v>78</v>
      </c>
      <c r="M7" s="495">
        <f>IF('[2]p6'!$K$36&lt;&gt;0,'[2]p6'!$K$36,"")</f>
        <v>38992</v>
      </c>
      <c r="N7" s="496"/>
      <c r="O7" s="112" t="s">
        <v>79</v>
      </c>
      <c r="P7" s="497">
        <f>IF('[2]p6'!$L$36&lt;&gt;0,'[2]p6'!$L$36,"")</f>
      </c>
      <c r="Q7" s="498"/>
    </row>
    <row r="8" spans="1:17" s="2" customFormat="1" ht="13.5" customHeight="1">
      <c r="A8" s="454" t="s">
        <v>273</v>
      </c>
      <c r="B8" s="455"/>
      <c r="C8" s="401" t="str">
        <f>IF('[2]p6'!$A$38&lt;&gt;0,'[2]p6'!$A$38,"")</f>
        <v>Estudo individual sobre álgebra</v>
      </c>
      <c r="D8" s="401"/>
      <c r="E8" s="401"/>
      <c r="F8" s="401"/>
      <c r="G8" s="401"/>
      <c r="H8" s="401"/>
      <c r="I8" s="401"/>
      <c r="J8" s="401"/>
      <c r="K8" s="403"/>
      <c r="L8" s="121" t="s">
        <v>27</v>
      </c>
      <c r="M8" s="401" t="str">
        <f>IF('[2]p6'!$F$36&lt;&gt;0,'[2]p6'!$F$36,"")</f>
        <v>Estudo Individual</v>
      </c>
      <c r="N8" s="401"/>
      <c r="O8" s="401"/>
      <c r="P8" s="401"/>
      <c r="Q8" s="403"/>
    </row>
    <row r="9" spans="1:17" ht="12.75">
      <c r="A9" s="494"/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</row>
    <row r="10" spans="1:19" s="40" customFormat="1" ht="13.5" customHeight="1">
      <c r="A10" s="380" t="str">
        <f>T('[2]p7'!$C$13:$G$13)</f>
        <v>Aparecido Jesuino de Souza</v>
      </c>
      <c r="B10" s="381"/>
      <c r="C10" s="381"/>
      <c r="D10" s="381"/>
      <c r="E10" s="385"/>
      <c r="F10" s="386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9"/>
      <c r="S10" s="39"/>
    </row>
    <row r="11" spans="1:17" s="2" customFormat="1" ht="13.5" customHeight="1">
      <c r="A11" s="454" t="s">
        <v>182</v>
      </c>
      <c r="B11" s="455"/>
      <c r="C11" s="401" t="str">
        <f>IF('[2]p7'!$A$36&lt;&gt;0,'[2]p7'!$A$36,"")</f>
        <v>UFCG</v>
      </c>
      <c r="D11" s="401"/>
      <c r="E11" s="401"/>
      <c r="F11" s="401"/>
      <c r="G11" s="401"/>
      <c r="H11" s="401"/>
      <c r="I11" s="401"/>
      <c r="J11" s="401"/>
      <c r="K11" s="403"/>
      <c r="L11" s="112" t="s">
        <v>78</v>
      </c>
      <c r="M11" s="495">
        <f>IF('[2]p7'!$K$36&lt;&gt;0,'[2]p7'!$K$36,"")</f>
        <v>39260</v>
      </c>
      <c r="N11" s="496"/>
      <c r="O11" s="112" t="s">
        <v>79</v>
      </c>
      <c r="P11" s="497">
        <f>IF('[2]p7'!$L$36&lt;&gt;0,'[2]p7'!$L$36,"")</f>
        <v>39353</v>
      </c>
      <c r="Q11" s="498"/>
    </row>
    <row r="12" spans="1:17" s="2" customFormat="1" ht="13.5" customHeight="1">
      <c r="A12" s="454" t="s">
        <v>273</v>
      </c>
      <c r="B12" s="455"/>
      <c r="C12" s="401" t="str">
        <f>IF('[2]p7'!$A$38&lt;&gt;0,'[2]p7'!$A$38,"")</f>
        <v>Seminário sobre métodos numéricos para equações diferenciais</v>
      </c>
      <c r="D12" s="401"/>
      <c r="E12" s="401"/>
      <c r="F12" s="401"/>
      <c r="G12" s="401"/>
      <c r="H12" s="401"/>
      <c r="I12" s="401"/>
      <c r="J12" s="401"/>
      <c r="K12" s="403"/>
      <c r="L12" s="121" t="s">
        <v>27</v>
      </c>
      <c r="M12" s="401" t="str">
        <f>IF('[2]p7'!$F$36&lt;&gt;0,'[2]p7'!$F$36,"")</f>
        <v>Seminário Interno</v>
      </c>
      <c r="N12" s="401"/>
      <c r="O12" s="401"/>
      <c r="P12" s="401"/>
      <c r="Q12" s="403"/>
    </row>
    <row r="13" spans="1:17" ht="12.75">
      <c r="A13" s="494"/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</row>
    <row r="14" spans="1:19" s="40" customFormat="1" ht="13.5" customHeight="1">
      <c r="A14" s="380" t="str">
        <f>T('[2]p10'!$C$13:$G$13)</f>
        <v>Claudianor Oliveira Alves</v>
      </c>
      <c r="B14" s="381"/>
      <c r="C14" s="381"/>
      <c r="D14" s="381"/>
      <c r="E14" s="385"/>
      <c r="F14" s="386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9"/>
      <c r="S14" s="39"/>
    </row>
    <row r="15" spans="1:17" s="2" customFormat="1" ht="13.5" customHeight="1">
      <c r="A15" s="454" t="s">
        <v>182</v>
      </c>
      <c r="B15" s="455"/>
      <c r="C15" s="401" t="str">
        <f>IF('[2]p10'!$A$36&lt;&gt;0,'[2]p10'!$A$36,"")</f>
        <v>Universidade Federal de Campina Grande</v>
      </c>
      <c r="D15" s="401"/>
      <c r="E15" s="401"/>
      <c r="F15" s="401"/>
      <c r="G15" s="401"/>
      <c r="H15" s="401"/>
      <c r="I15" s="401"/>
      <c r="J15" s="401"/>
      <c r="K15" s="403"/>
      <c r="L15" s="112" t="s">
        <v>78</v>
      </c>
      <c r="M15" s="495">
        <f>IF('[2]p10'!$K$36&lt;&gt;0,'[2]p10'!$K$36,"")</f>
        <v>39142</v>
      </c>
      <c r="N15" s="496"/>
      <c r="O15" s="112" t="s">
        <v>79</v>
      </c>
      <c r="P15" s="497">
        <f>IF('[2]p10'!$L$36&lt;&gt;0,'[2]p10'!$L$36,"")</f>
      </c>
      <c r="Q15" s="498"/>
    </row>
    <row r="16" spans="1:17" s="2" customFormat="1" ht="13.5" customHeight="1">
      <c r="A16" s="454" t="s">
        <v>273</v>
      </c>
      <c r="B16" s="455"/>
      <c r="C16" s="401" t="str">
        <f>IF('[2]p10'!$A$38&lt;&gt;0,'[2]p10'!$A$38,"")</f>
        <v>Seminário de Análise Funcional ( Coordenador )</v>
      </c>
      <c r="D16" s="401"/>
      <c r="E16" s="401"/>
      <c r="F16" s="401"/>
      <c r="G16" s="401"/>
      <c r="H16" s="401"/>
      <c r="I16" s="401"/>
      <c r="J16" s="401"/>
      <c r="K16" s="403"/>
      <c r="L16" s="121" t="s">
        <v>27</v>
      </c>
      <c r="M16" s="401" t="str">
        <f>IF('[2]p10'!$F$36&lt;&gt;0,'[2]p10'!$F$36,"")</f>
        <v>Seminário Interno</v>
      </c>
      <c r="N16" s="401"/>
      <c r="O16" s="401"/>
      <c r="P16" s="401"/>
      <c r="Q16" s="403"/>
    </row>
    <row r="17" spans="1:17" ht="12.75">
      <c r="A17" s="494"/>
      <c r="B17" s="494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</row>
    <row r="18" spans="1:17" ht="12.75">
      <c r="A18" s="494"/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</row>
    <row r="19" spans="1:19" s="40" customFormat="1" ht="13.5" customHeight="1">
      <c r="A19" s="380" t="str">
        <f>T('[2]p12'!$C$13:$G$13)</f>
        <v>Florence Ayres Campello de Oliveira</v>
      </c>
      <c r="B19" s="381"/>
      <c r="C19" s="381"/>
      <c r="D19" s="381"/>
      <c r="E19" s="385"/>
      <c r="F19" s="386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9"/>
      <c r="S19" s="39"/>
    </row>
    <row r="20" spans="1:17" s="2" customFormat="1" ht="13.5" customHeight="1">
      <c r="A20" s="454" t="s">
        <v>182</v>
      </c>
      <c r="B20" s="455"/>
      <c r="C20" s="401" t="str">
        <f>IF('[2]p12'!$A$36&lt;&gt;0,'[2]p12'!$A$36,"")</f>
        <v>UFCG</v>
      </c>
      <c r="D20" s="401"/>
      <c r="E20" s="401"/>
      <c r="F20" s="401"/>
      <c r="G20" s="401"/>
      <c r="H20" s="401"/>
      <c r="I20" s="401"/>
      <c r="J20" s="401"/>
      <c r="K20" s="403"/>
      <c r="L20" s="112" t="s">
        <v>78</v>
      </c>
      <c r="M20" s="495">
        <f>IF('[2]p12'!$K$36&lt;&gt;0,'[2]p12'!$K$36,"")</f>
        <v>38970</v>
      </c>
      <c r="N20" s="496"/>
      <c r="O20" s="112" t="s">
        <v>79</v>
      </c>
      <c r="P20" s="497">
        <f>IF('[2]p12'!$L$36&lt;&gt;0,'[2]p12'!$L$36,"")</f>
      </c>
      <c r="Q20" s="498"/>
    </row>
    <row r="21" spans="1:17" s="2" customFormat="1" ht="13.5" customHeight="1">
      <c r="A21" s="454" t="s">
        <v>273</v>
      </c>
      <c r="B21" s="455"/>
      <c r="C21" s="401" t="str">
        <f>IF('[2]p12'!$A$38&lt;&gt;0,'[2]p12'!$A$38,"")</f>
        <v>Grupo de estudos sobre o ensino de fração para alunos do Ensino Fundamental</v>
      </c>
      <c r="D21" s="401"/>
      <c r="E21" s="401"/>
      <c r="F21" s="401"/>
      <c r="G21" s="401"/>
      <c r="H21" s="401"/>
      <c r="I21" s="401"/>
      <c r="J21" s="401"/>
      <c r="K21" s="403"/>
      <c r="L21" s="121" t="s">
        <v>27</v>
      </c>
      <c r="M21" s="401" t="str">
        <f>IF('[2]p12'!$F$36&lt;&gt;0,'[2]p12'!$F$36,"")</f>
        <v>Grupo de estudos</v>
      </c>
      <c r="N21" s="401"/>
      <c r="O21" s="401"/>
      <c r="P21" s="401"/>
      <c r="Q21" s="403"/>
    </row>
    <row r="22" spans="1:17" ht="12.75">
      <c r="A22" s="494"/>
      <c r="B22" s="494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</row>
    <row r="23" spans="1:19" s="40" customFormat="1" ht="13.5" customHeight="1">
      <c r="A23" s="380" t="str">
        <f>T('[2]p16'!$C$13:$G$13)</f>
        <v>Izabel Maria Barbosa de Albuquerque</v>
      </c>
      <c r="B23" s="381"/>
      <c r="C23" s="381"/>
      <c r="D23" s="381"/>
      <c r="E23" s="385"/>
      <c r="F23" s="386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9"/>
      <c r="S23" s="39"/>
    </row>
    <row r="24" spans="1:17" s="2" customFormat="1" ht="13.5" customHeight="1">
      <c r="A24" s="454" t="s">
        <v>182</v>
      </c>
      <c r="B24" s="455"/>
      <c r="C24" s="401" t="str">
        <f>IF('[2]p16'!$A$36&lt;&gt;0,'[2]p16'!$A$36,"")</f>
        <v>Universidade Federal de Campina Grande </v>
      </c>
      <c r="D24" s="401"/>
      <c r="E24" s="401"/>
      <c r="F24" s="401"/>
      <c r="G24" s="401"/>
      <c r="H24" s="401"/>
      <c r="I24" s="401"/>
      <c r="J24" s="401"/>
      <c r="K24" s="403"/>
      <c r="L24" s="112" t="s">
        <v>78</v>
      </c>
      <c r="M24" s="495">
        <f>IF('[2]p16'!$K$36&lt;&gt;0,'[2]p16'!$K$36,"")</f>
        <v>38762</v>
      </c>
      <c r="N24" s="496"/>
      <c r="O24" s="112" t="s">
        <v>79</v>
      </c>
      <c r="P24" s="497">
        <f>IF('[2]p16'!$L$36&lt;&gt;0,'[2]p16'!$L$36,"")</f>
      </c>
      <c r="Q24" s="498"/>
    </row>
    <row r="25" spans="1:17" s="2" customFormat="1" ht="13.5" customHeight="1">
      <c r="A25" s="454" t="s">
        <v>273</v>
      </c>
      <c r="B25" s="455"/>
      <c r="C25" s="401" t="str">
        <f>IF('[2]p16'!$A$38&lt;&gt;0,'[2]p16'!$A$38,"")</f>
        <v>Grupo de estudos sobre o ensino de fração para alunos do Ensino Fundamental</v>
      </c>
      <c r="D25" s="401"/>
      <c r="E25" s="401"/>
      <c r="F25" s="401"/>
      <c r="G25" s="401"/>
      <c r="H25" s="401"/>
      <c r="I25" s="401"/>
      <c r="J25" s="401"/>
      <c r="K25" s="403"/>
      <c r="L25" s="121" t="s">
        <v>27</v>
      </c>
      <c r="M25" s="401" t="str">
        <f>IF('[2]p16'!$F$36&lt;&gt;0,'[2]p16'!$F$36,"")</f>
        <v>Grupo de estudos</v>
      </c>
      <c r="N25" s="401"/>
      <c r="O25" s="401"/>
      <c r="P25" s="401"/>
      <c r="Q25" s="403"/>
    </row>
    <row r="26" spans="1:17" ht="12.75">
      <c r="A26" s="494"/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</row>
    <row r="27" spans="1:17" ht="12.75">
      <c r="A27" s="494"/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</row>
    <row r="28" spans="1:19" s="40" customFormat="1" ht="13.5" customHeight="1">
      <c r="A28" s="380" t="str">
        <f>T('[2]p18'!$C$13:$G$13)</f>
        <v>Jesualdo Gomes das Chagas</v>
      </c>
      <c r="B28" s="381"/>
      <c r="C28" s="381"/>
      <c r="D28" s="381"/>
      <c r="E28" s="385"/>
      <c r="F28" s="386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9"/>
      <c r="S28" s="39"/>
    </row>
    <row r="29" spans="1:17" s="2" customFormat="1" ht="13.5" customHeight="1">
      <c r="A29" s="454" t="s">
        <v>182</v>
      </c>
      <c r="B29" s="455"/>
      <c r="C29" s="401" t="str">
        <f>IF('[2]p18'!$A$36&lt;&gt;0,'[2]p18'!$A$36,"")</f>
        <v>UFCG</v>
      </c>
      <c r="D29" s="401"/>
      <c r="E29" s="401"/>
      <c r="F29" s="401"/>
      <c r="G29" s="401"/>
      <c r="H29" s="401"/>
      <c r="I29" s="401"/>
      <c r="J29" s="401"/>
      <c r="K29" s="403"/>
      <c r="L29" s="112" t="s">
        <v>78</v>
      </c>
      <c r="M29" s="495" t="str">
        <f>IF('[2]p18'!$K$36&lt;&gt;0,'[2]p18'!$K$36,"")</f>
        <v>28/05/07</v>
      </c>
      <c r="N29" s="496"/>
      <c r="O29" s="112" t="s">
        <v>79</v>
      </c>
      <c r="P29" s="497">
        <f>IF('[2]p18'!$L$36&lt;&gt;0,'[2]p18'!$L$36,"")</f>
      </c>
      <c r="Q29" s="498"/>
    </row>
    <row r="30" spans="1:17" s="2" customFormat="1" ht="13.5" customHeight="1">
      <c r="A30" s="454" t="s">
        <v>273</v>
      </c>
      <c r="B30" s="455"/>
      <c r="C30" s="401" t="str">
        <f>IF('[2]p18'!$A$38&lt;&gt;0,'[2]p18'!$A$38,"")</f>
        <v>Preparação para o doutorado</v>
      </c>
      <c r="D30" s="401"/>
      <c r="E30" s="401"/>
      <c r="F30" s="401"/>
      <c r="G30" s="401"/>
      <c r="H30" s="401"/>
      <c r="I30" s="401"/>
      <c r="J30" s="401"/>
      <c r="K30" s="403"/>
      <c r="L30" s="121" t="s">
        <v>27</v>
      </c>
      <c r="M30" s="401" t="str">
        <f>IF('[2]p18'!$F$36&lt;&gt;0,'[2]p18'!$F$36,"")</f>
        <v>Estudo Individual</v>
      </c>
      <c r="N30" s="401"/>
      <c r="O30" s="401"/>
      <c r="P30" s="401"/>
      <c r="Q30" s="403"/>
    </row>
    <row r="31" spans="1:17" ht="12.75">
      <c r="A31" s="494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</row>
    <row r="32" spans="1:17" ht="12.75">
      <c r="A32" s="494"/>
      <c r="B32" s="494"/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</row>
    <row r="33" spans="1:19" s="40" customFormat="1" ht="13.5" customHeight="1">
      <c r="A33" s="380" t="str">
        <f>T('[2]p19'!$C$13:$G$13)</f>
        <v>José de Arimatéia Fernandes</v>
      </c>
      <c r="B33" s="381"/>
      <c r="C33" s="381"/>
      <c r="D33" s="381"/>
      <c r="E33" s="385"/>
      <c r="F33" s="386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9"/>
      <c r="S33" s="39"/>
    </row>
    <row r="34" spans="1:17" s="2" customFormat="1" ht="13.5" customHeight="1">
      <c r="A34" s="454" t="s">
        <v>182</v>
      </c>
      <c r="B34" s="455"/>
      <c r="C34" s="401" t="str">
        <f>IF('[2]p19'!$A$36&lt;&gt;0,'[2]p19'!$A$36,"")</f>
        <v>UFCG</v>
      </c>
      <c r="D34" s="401"/>
      <c r="E34" s="401"/>
      <c r="F34" s="401"/>
      <c r="G34" s="401"/>
      <c r="H34" s="401"/>
      <c r="I34" s="401"/>
      <c r="J34" s="401"/>
      <c r="K34" s="403"/>
      <c r="L34" s="112" t="s">
        <v>78</v>
      </c>
      <c r="M34" s="495">
        <f>IF('[2]p19'!$K$36&lt;&gt;0,'[2]p19'!$K$36,"")</f>
        <v>38901</v>
      </c>
      <c r="N34" s="496"/>
      <c r="O34" s="112" t="s">
        <v>79</v>
      </c>
      <c r="P34" s="497">
        <f>IF('[2]p19'!$L$36&lt;&gt;0,'[2]p19'!$L$36,"")</f>
      </c>
      <c r="Q34" s="498"/>
    </row>
    <row r="35" spans="1:17" s="2" customFormat="1" ht="13.5" customHeight="1">
      <c r="A35" s="454" t="s">
        <v>273</v>
      </c>
      <c r="B35" s="455"/>
      <c r="C35" s="401" t="str">
        <f>IF('[2]p19'!$A$38&lt;&gt;0,'[2]p19'!$A$38,"")</f>
        <v>Teoria dos Pontos Críticos</v>
      </c>
      <c r="D35" s="401"/>
      <c r="E35" s="401"/>
      <c r="F35" s="401"/>
      <c r="G35" s="401"/>
      <c r="H35" s="401"/>
      <c r="I35" s="401"/>
      <c r="J35" s="401"/>
      <c r="K35" s="403"/>
      <c r="L35" s="121" t="s">
        <v>27</v>
      </c>
      <c r="M35" s="401" t="str">
        <f>IF('[2]p19'!$F$36&lt;&gt;0,'[2]p19'!$F$36,"")</f>
        <v>Seminário Interno</v>
      </c>
      <c r="N35" s="401"/>
      <c r="O35" s="401"/>
      <c r="P35" s="401"/>
      <c r="Q35" s="403"/>
    </row>
    <row r="36" spans="1:17" ht="12.75">
      <c r="A36" s="494"/>
      <c r="B36" s="494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</row>
    <row r="37" spans="1:17" ht="12.75">
      <c r="A37" s="494"/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</row>
    <row r="38" spans="1:19" s="40" customFormat="1" ht="13.5" customHeight="1">
      <c r="A38" s="380" t="str">
        <f>T('[2]p21'!$C$13:$G$13)</f>
        <v>José Lindomberg Possiano Barreiro</v>
      </c>
      <c r="B38" s="381"/>
      <c r="C38" s="381"/>
      <c r="D38" s="381"/>
      <c r="E38" s="385"/>
      <c r="F38" s="386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9"/>
      <c r="S38" s="39"/>
    </row>
    <row r="39" spans="1:17" s="2" customFormat="1" ht="13.5" customHeight="1">
      <c r="A39" s="454" t="s">
        <v>182</v>
      </c>
      <c r="B39" s="455"/>
      <c r="C39" s="401" t="str">
        <f>IF('[2]p21'!$A$36&lt;&gt;0,'[2]p21'!$A$36,"")</f>
        <v>UFCG</v>
      </c>
      <c r="D39" s="401"/>
      <c r="E39" s="401"/>
      <c r="F39" s="401"/>
      <c r="G39" s="401"/>
      <c r="H39" s="401"/>
      <c r="I39" s="401"/>
      <c r="J39" s="401"/>
      <c r="K39" s="403"/>
      <c r="L39" s="112" t="s">
        <v>78</v>
      </c>
      <c r="M39" s="495">
        <f>IF('[2]p21'!$K$36&lt;&gt;0,'[2]p21'!$K$36,"")</f>
        <v>39230</v>
      </c>
      <c r="N39" s="496"/>
      <c r="O39" s="112" t="s">
        <v>79</v>
      </c>
      <c r="P39" s="497">
        <f>IF('[2]p21'!$L$36&lt;&gt;0,'[2]p21'!$L$36,"")</f>
        <v>39369</v>
      </c>
      <c r="Q39" s="498"/>
    </row>
    <row r="40" spans="1:17" s="2" customFormat="1" ht="13.5" customHeight="1">
      <c r="A40" s="454" t="s">
        <v>273</v>
      </c>
      <c r="B40" s="455"/>
      <c r="C40" s="401" t="str">
        <f>IF('[2]p21'!$A$38&lt;&gt;0,'[2]p21'!$A$38,"")</f>
        <v>Estudo da Linguagem de programação MuPAD</v>
      </c>
      <c r="D40" s="401"/>
      <c r="E40" s="401"/>
      <c r="F40" s="401"/>
      <c r="G40" s="401"/>
      <c r="H40" s="401"/>
      <c r="I40" s="401"/>
      <c r="J40" s="401"/>
      <c r="K40" s="403"/>
      <c r="L40" s="121" t="s">
        <v>27</v>
      </c>
      <c r="M40" s="401" t="str">
        <f>IF('[2]p21'!$F$36&lt;&gt;0,'[2]p21'!$F$36,"")</f>
        <v>Estudo Individual</v>
      </c>
      <c r="N40" s="401"/>
      <c r="O40" s="401"/>
      <c r="P40" s="401"/>
      <c r="Q40" s="403"/>
    </row>
    <row r="41" spans="1:17" ht="12.75">
      <c r="A41" s="494"/>
      <c r="B41" s="494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</row>
    <row r="42" spans="1:17" ht="12.75">
      <c r="A42" s="494"/>
      <c r="B42" s="494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</row>
    <row r="43" spans="1:19" s="40" customFormat="1" ht="13.5" customHeight="1">
      <c r="A43" s="380" t="str">
        <f>T('[2]p23'!$C$13:$G$13)</f>
        <v>Luiz Mendes Albuquerque Neto</v>
      </c>
      <c r="B43" s="381"/>
      <c r="C43" s="381"/>
      <c r="D43" s="381"/>
      <c r="E43" s="385"/>
      <c r="F43" s="386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9"/>
      <c r="S43" s="39"/>
    </row>
    <row r="44" spans="1:17" s="2" customFormat="1" ht="13.5" customHeight="1">
      <c r="A44" s="454" t="s">
        <v>182</v>
      </c>
      <c r="B44" s="455"/>
      <c r="C44" s="401" t="str">
        <f>IF('[2]p23'!$A$36&lt;&gt;0,'[2]p23'!$A$36,"")</f>
        <v>UFCG</v>
      </c>
      <c r="D44" s="401"/>
      <c r="E44" s="401"/>
      <c r="F44" s="401"/>
      <c r="G44" s="401"/>
      <c r="H44" s="401"/>
      <c r="I44" s="401"/>
      <c r="J44" s="401"/>
      <c r="K44" s="403"/>
      <c r="L44" s="112" t="s">
        <v>78</v>
      </c>
      <c r="M44" s="495">
        <f>IF('[2]p23'!$K$36&lt;&gt;0,'[2]p23'!$K$36,"")</f>
        <v>39251</v>
      </c>
      <c r="N44" s="496"/>
      <c r="O44" s="112" t="s">
        <v>79</v>
      </c>
      <c r="P44" s="497">
        <f>IF('[2]p23'!$L$36&lt;&gt;0,'[2]p23'!$L$36,"")</f>
        <v>39347</v>
      </c>
      <c r="Q44" s="498"/>
    </row>
    <row r="45" spans="1:17" s="2" customFormat="1" ht="13.5" customHeight="1">
      <c r="A45" s="454" t="s">
        <v>273</v>
      </c>
      <c r="B45" s="455"/>
      <c r="C45" s="401" t="str">
        <f>IF('[2]p23'!$A$38&lt;&gt;0,'[2]p23'!$A$38,"")</f>
        <v>Mean Curvature,The Laplacian and Soap Bubbles;Tópicos de Geometria Riemanniana</v>
      </c>
      <c r="D45" s="401"/>
      <c r="E45" s="401"/>
      <c r="F45" s="401"/>
      <c r="G45" s="401"/>
      <c r="H45" s="401"/>
      <c r="I45" s="401"/>
      <c r="J45" s="401"/>
      <c r="K45" s="403"/>
      <c r="L45" s="121" t="s">
        <v>27</v>
      </c>
      <c r="M45" s="401" t="str">
        <f>IF('[2]p23'!$F$36&lt;&gt;0,'[2]p23'!$F$36,"")</f>
        <v>Estudo Individual</v>
      </c>
      <c r="N45" s="401"/>
      <c r="O45" s="401"/>
      <c r="P45" s="401"/>
      <c r="Q45" s="403"/>
    </row>
    <row r="46" spans="1:17" ht="12.75">
      <c r="A46" s="494"/>
      <c r="B46" s="494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</row>
    <row r="47" spans="1:19" s="40" customFormat="1" ht="13.5" customHeight="1">
      <c r="A47" s="380" t="str">
        <f>T('[2]p24'!$C$13:$G$13)</f>
        <v> Marcelo Carvalho Ferreira</v>
      </c>
      <c r="B47" s="381"/>
      <c r="C47" s="381"/>
      <c r="D47" s="381"/>
      <c r="E47" s="385"/>
      <c r="F47" s="386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9"/>
      <c r="S47" s="39"/>
    </row>
    <row r="48" spans="1:17" s="2" customFormat="1" ht="13.5" customHeight="1">
      <c r="A48" s="454" t="s">
        <v>182</v>
      </c>
      <c r="B48" s="455"/>
      <c r="C48" s="401" t="str">
        <f>IF('[2]p24'!$A$36&lt;&gt;0,'[2]p24'!$A$36,"")</f>
        <v>UFCG</v>
      </c>
      <c r="D48" s="401"/>
      <c r="E48" s="401"/>
      <c r="F48" s="401"/>
      <c r="G48" s="401"/>
      <c r="H48" s="401"/>
      <c r="I48" s="401"/>
      <c r="J48" s="401"/>
      <c r="K48" s="403"/>
      <c r="L48" s="112" t="s">
        <v>78</v>
      </c>
      <c r="M48" s="495">
        <f>IF('[2]p24'!$K$36&lt;&gt;0,'[2]p24'!$K$36,"")</f>
        <v>39232</v>
      </c>
      <c r="N48" s="496"/>
      <c r="O48" s="112" t="s">
        <v>79</v>
      </c>
      <c r="P48" s="497">
        <f>IF('[2]p24'!$L$36&lt;&gt;0,'[2]p24'!$L$36,"")</f>
        <v>39351</v>
      </c>
      <c r="Q48" s="498"/>
    </row>
    <row r="49" spans="1:17" s="2" customFormat="1" ht="13.5" customHeight="1">
      <c r="A49" s="454" t="s">
        <v>273</v>
      </c>
      <c r="B49" s="455"/>
      <c r="C49" s="401" t="str">
        <f>IF('[2]p24'!$A$38&lt;&gt;0,'[2]p24'!$A$38,"")</f>
        <v>Seminário de Equações Diferenciais Parciais</v>
      </c>
      <c r="D49" s="401"/>
      <c r="E49" s="401"/>
      <c r="F49" s="401"/>
      <c r="G49" s="401"/>
      <c r="H49" s="401"/>
      <c r="I49" s="401"/>
      <c r="J49" s="401"/>
      <c r="K49" s="403"/>
      <c r="L49" s="121" t="s">
        <v>27</v>
      </c>
      <c r="M49" s="401" t="str">
        <f>IF('[2]p24'!$F$36&lt;&gt;0,'[2]p24'!$F$36,"")</f>
        <v>Seminário Interno</v>
      </c>
      <c r="N49" s="401"/>
      <c r="O49" s="401"/>
      <c r="P49" s="401"/>
      <c r="Q49" s="403"/>
    </row>
    <row r="50" spans="1:17" ht="12.75">
      <c r="A50" s="494"/>
      <c r="B50" s="494"/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</row>
    <row r="51" spans="1:19" s="40" customFormat="1" ht="13.5" customHeight="1">
      <c r="A51" s="380" t="str">
        <f>T('[2]p25'!$C$13:$G$13)</f>
        <v>Marco Aurélio Soares Souto</v>
      </c>
      <c r="B51" s="381"/>
      <c r="C51" s="381"/>
      <c r="D51" s="381"/>
      <c r="E51" s="385"/>
      <c r="F51" s="386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9"/>
      <c r="S51" s="39"/>
    </row>
    <row r="52" spans="1:17" s="2" customFormat="1" ht="13.5" customHeight="1">
      <c r="A52" s="454" t="s">
        <v>182</v>
      </c>
      <c r="B52" s="455"/>
      <c r="C52" s="401" t="str">
        <f>IF('[2]p25'!$A$36&lt;&gt;0,'[2]p25'!$A$36,"")</f>
        <v>UAME - UFCG</v>
      </c>
      <c r="D52" s="401"/>
      <c r="E52" s="401"/>
      <c r="F52" s="401"/>
      <c r="G52" s="401"/>
      <c r="H52" s="401"/>
      <c r="I52" s="401"/>
      <c r="J52" s="401"/>
      <c r="K52" s="403"/>
      <c r="L52" s="112" t="s">
        <v>78</v>
      </c>
      <c r="M52" s="495">
        <f>IF('[2]p25'!$K$36&lt;&gt;0,'[2]p25'!$K$36,"")</f>
      </c>
      <c r="N52" s="496"/>
      <c r="O52" s="112" t="s">
        <v>79</v>
      </c>
      <c r="P52" s="497">
        <f>IF('[2]p25'!$L$36&lt;&gt;0,'[2]p25'!$L$36,"")</f>
      </c>
      <c r="Q52" s="498"/>
    </row>
    <row r="53" spans="1:17" s="2" customFormat="1" ht="13.5" customHeight="1">
      <c r="A53" s="454" t="s">
        <v>273</v>
      </c>
      <c r="B53" s="455"/>
      <c r="C53" s="401" t="str">
        <f>IF('[2]p25'!$A$38&lt;&gt;0,'[2]p25'!$A$38,"")</f>
        <v>Pesquisa em Equações Diferenciais Parciais Elípticas: Soluções Multibumps</v>
      </c>
      <c r="D53" s="401"/>
      <c r="E53" s="401"/>
      <c r="F53" s="401"/>
      <c r="G53" s="401"/>
      <c r="H53" s="401"/>
      <c r="I53" s="401"/>
      <c r="J53" s="401"/>
      <c r="K53" s="403"/>
      <c r="L53" s="121" t="s">
        <v>27</v>
      </c>
      <c r="M53" s="401" t="str">
        <f>IF('[2]p25'!$F$36&lt;&gt;0,'[2]p25'!$F$36,"")</f>
        <v>Seminário Interno</v>
      </c>
      <c r="N53" s="401"/>
      <c r="O53" s="401"/>
      <c r="P53" s="401"/>
      <c r="Q53" s="403"/>
    </row>
    <row r="54" spans="1:17" ht="12.75">
      <c r="A54" s="494"/>
      <c r="B54" s="494"/>
      <c r="C54" s="494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</row>
    <row r="55" spans="1:19" s="40" customFormat="1" ht="13.5" customHeight="1">
      <c r="A55" s="380" t="str">
        <f>T('[2]p26'!$C$13:$G$13)</f>
        <v>Marisa de Sales Monteiro</v>
      </c>
      <c r="B55" s="381"/>
      <c r="C55" s="381"/>
      <c r="D55" s="381"/>
      <c r="E55" s="385"/>
      <c r="F55" s="386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9"/>
      <c r="S55" s="39"/>
    </row>
    <row r="56" spans="1:17" s="2" customFormat="1" ht="13.5" customHeight="1">
      <c r="A56" s="454" t="s">
        <v>182</v>
      </c>
      <c r="B56" s="455"/>
      <c r="C56" s="401" t="str">
        <f>IF('[2]p26'!$A$36&lt;&gt;0,'[2]p26'!$A$36,"")</f>
        <v>UFCG</v>
      </c>
      <c r="D56" s="401"/>
      <c r="E56" s="401"/>
      <c r="F56" s="401"/>
      <c r="G56" s="401"/>
      <c r="H56" s="401"/>
      <c r="I56" s="401"/>
      <c r="J56" s="401"/>
      <c r="K56" s="403"/>
      <c r="L56" s="112" t="s">
        <v>78</v>
      </c>
      <c r="M56" s="495">
        <f>IF('[2]p26'!$K$36&lt;&gt;0,'[2]p26'!$K$36,"")</f>
        <v>39048</v>
      </c>
      <c r="N56" s="496"/>
      <c r="O56" s="112" t="s">
        <v>79</v>
      </c>
      <c r="P56" s="497">
        <f>IF('[2]p26'!$L$36&lt;&gt;0,'[2]p26'!$L$36,"")</f>
      </c>
      <c r="Q56" s="498"/>
    </row>
    <row r="57" spans="1:17" s="2" customFormat="1" ht="13.5" customHeight="1">
      <c r="A57" s="454" t="s">
        <v>273</v>
      </c>
      <c r="B57" s="455"/>
      <c r="C57" s="401" t="str">
        <f>IF('[2]p26'!$A$38&lt;&gt;0,'[2]p26'!$A$38,"")</f>
        <v>Estudo sobre Álgebra</v>
      </c>
      <c r="D57" s="401"/>
      <c r="E57" s="401"/>
      <c r="F57" s="401"/>
      <c r="G57" s="401"/>
      <c r="H57" s="401"/>
      <c r="I57" s="401"/>
      <c r="J57" s="401"/>
      <c r="K57" s="403"/>
      <c r="L57" s="121" t="s">
        <v>27</v>
      </c>
      <c r="M57" s="401" t="str">
        <f>IF('[2]p26'!$F$36&lt;&gt;0,'[2]p26'!$F$36,"")</f>
        <v>Estudo Individual</v>
      </c>
      <c r="N57" s="401"/>
      <c r="O57" s="401"/>
      <c r="P57" s="401"/>
      <c r="Q57" s="403"/>
    </row>
    <row r="58" spans="1:17" ht="12.75">
      <c r="A58" s="494"/>
      <c r="B58" s="494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</row>
    <row r="59" spans="1:17" s="2" customFormat="1" ht="13.5" customHeight="1">
      <c r="A59" s="454" t="s">
        <v>182</v>
      </c>
      <c r="B59" s="455"/>
      <c r="C59" s="401" t="str">
        <f>IF('[2]p26'!$A$40&lt;&gt;0,'[2]p26'!$A$40,"")</f>
        <v>UFCG</v>
      </c>
      <c r="D59" s="401"/>
      <c r="E59" s="401"/>
      <c r="F59" s="401"/>
      <c r="G59" s="401"/>
      <c r="H59" s="401"/>
      <c r="I59" s="401"/>
      <c r="J59" s="401"/>
      <c r="K59" s="403"/>
      <c r="L59" s="112" t="s">
        <v>78</v>
      </c>
      <c r="M59" s="495">
        <f>IF('[2]p26'!$K$40&lt;&gt;0,'[2]p26'!$K$40,"")</f>
        <v>39307</v>
      </c>
      <c r="N59" s="496"/>
      <c r="O59" s="112" t="s">
        <v>79</v>
      </c>
      <c r="P59" s="497">
        <f>IF('[2]p26'!$L$40&lt;&gt;0,'[2]p26'!$L$40,"")</f>
      </c>
      <c r="Q59" s="498"/>
    </row>
    <row r="60" spans="1:17" s="2" customFormat="1" ht="13.5" customHeight="1">
      <c r="A60" s="454" t="s">
        <v>273</v>
      </c>
      <c r="B60" s="455"/>
      <c r="C60" s="401" t="str">
        <f>IF('[2]p26'!$A$42&lt;&gt;0,'[2]p26'!$A$42,"")</f>
        <v>Representações de grupos.</v>
      </c>
      <c r="D60" s="401"/>
      <c r="E60" s="401"/>
      <c r="F60" s="401"/>
      <c r="G60" s="401"/>
      <c r="H60" s="401"/>
      <c r="I60" s="401"/>
      <c r="J60" s="401"/>
      <c r="K60" s="403"/>
      <c r="L60" s="121" t="s">
        <v>27</v>
      </c>
      <c r="M60" s="401" t="str">
        <f>IF('[2]p26'!$F$40&lt;&gt;0,'[2]p26'!$F$40,"")</f>
        <v>Curso de mestrado vinculado a UFCG ou não</v>
      </c>
      <c r="N60" s="401"/>
      <c r="O60" s="401"/>
      <c r="P60" s="401"/>
      <c r="Q60" s="403"/>
    </row>
    <row r="61" spans="1:17" ht="12.75">
      <c r="A61" s="494"/>
      <c r="B61" s="494"/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</row>
    <row r="62" spans="1:17" ht="12.75">
      <c r="A62" s="494"/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</row>
    <row r="63" spans="1:19" s="40" customFormat="1" ht="13.5" customHeight="1">
      <c r="A63" s="380" t="str">
        <f>T('[2]p29'!$C$13:$G$13)</f>
        <v>Patrícia Batista Leal</v>
      </c>
      <c r="B63" s="381"/>
      <c r="C63" s="381"/>
      <c r="D63" s="381"/>
      <c r="E63" s="385"/>
      <c r="F63" s="386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9"/>
      <c r="S63" s="39"/>
    </row>
    <row r="64" spans="1:17" s="2" customFormat="1" ht="13.5" customHeight="1">
      <c r="A64" s="454" t="s">
        <v>182</v>
      </c>
      <c r="B64" s="455"/>
      <c r="C64" s="401" t="str">
        <f>IF('[2]p29'!$A$40&lt;&gt;0,'[2]p29'!$A$40,"")</f>
        <v>UFCG</v>
      </c>
      <c r="D64" s="401"/>
      <c r="E64" s="401"/>
      <c r="F64" s="401"/>
      <c r="G64" s="401"/>
      <c r="H64" s="401"/>
      <c r="I64" s="401"/>
      <c r="J64" s="401"/>
      <c r="K64" s="403"/>
      <c r="L64" s="112" t="s">
        <v>78</v>
      </c>
      <c r="M64" s="495">
        <f>IF('[2]p29'!$K$40&lt;&gt;0,'[2]p29'!$K$40,"")</f>
        <v>38901</v>
      </c>
      <c r="N64" s="496"/>
      <c r="O64" s="112" t="s">
        <v>79</v>
      </c>
      <c r="P64" s="497">
        <f>IF('[2]p29'!$L$40&lt;&gt;0,'[2]p29'!$L$40,"")</f>
        <v>39036</v>
      </c>
      <c r="Q64" s="498"/>
    </row>
    <row r="65" spans="1:17" s="2" customFormat="1" ht="13.5" customHeight="1">
      <c r="A65" s="454" t="s">
        <v>273</v>
      </c>
      <c r="B65" s="455"/>
      <c r="C65" s="401" t="str">
        <f>IF('[2]p29'!$A$42&lt;&gt;0,'[2]p29'!$A$42,"")</f>
        <v>Tópicos de Análise de Sobrevivência</v>
      </c>
      <c r="D65" s="401"/>
      <c r="E65" s="401"/>
      <c r="F65" s="401"/>
      <c r="G65" s="401"/>
      <c r="H65" s="401"/>
      <c r="I65" s="401"/>
      <c r="J65" s="401"/>
      <c r="K65" s="403"/>
      <c r="L65" s="121" t="s">
        <v>27</v>
      </c>
      <c r="M65" s="401" t="str">
        <f>IF('[2]p29'!$F$40&lt;&gt;0,'[2]p29'!$F$40,"")</f>
        <v>Preparação para o doutorado</v>
      </c>
      <c r="N65" s="401"/>
      <c r="O65" s="401"/>
      <c r="P65" s="401"/>
      <c r="Q65" s="403"/>
    </row>
    <row r="66" spans="1:17" ht="12.75">
      <c r="A66" s="494"/>
      <c r="B66" s="494"/>
      <c r="C66" s="494"/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494"/>
    </row>
    <row r="67" spans="1:19" s="40" customFormat="1" ht="13.5" customHeight="1">
      <c r="A67" s="380" t="str">
        <f>T('[2]p30'!$C$13:$G$13)</f>
        <v>Rosana Marques da Silva</v>
      </c>
      <c r="B67" s="381"/>
      <c r="C67" s="381"/>
      <c r="D67" s="381"/>
      <c r="E67" s="385"/>
      <c r="F67" s="386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9"/>
      <c r="S67" s="39"/>
    </row>
    <row r="68" spans="1:17" s="2" customFormat="1" ht="13.5" customHeight="1">
      <c r="A68" s="454" t="s">
        <v>182</v>
      </c>
      <c r="B68" s="455"/>
      <c r="C68" s="401" t="str">
        <f>IF('[2]p30'!$A$36&lt;&gt;0,'[2]p30'!$A$36,"")</f>
        <v>UFCG</v>
      </c>
      <c r="D68" s="401"/>
      <c r="E68" s="401"/>
      <c r="F68" s="401"/>
      <c r="G68" s="401"/>
      <c r="H68" s="401"/>
      <c r="I68" s="401"/>
      <c r="J68" s="401"/>
      <c r="K68" s="403"/>
      <c r="L68" s="112" t="s">
        <v>78</v>
      </c>
      <c r="M68" s="495">
        <f>IF('[2]p30'!$K$36&lt;&gt;0,'[2]p30'!$K$36,"")</f>
        <v>39260</v>
      </c>
      <c r="N68" s="496"/>
      <c r="O68" s="112" t="s">
        <v>79</v>
      </c>
      <c r="P68" s="497">
        <f>IF('[2]p30'!$L$36&lt;&gt;0,'[2]p30'!$L$36,"")</f>
        <v>39353</v>
      </c>
      <c r="Q68" s="498"/>
    </row>
    <row r="69" spans="1:17" s="2" customFormat="1" ht="13.5" customHeight="1">
      <c r="A69" s="454" t="s">
        <v>273</v>
      </c>
      <c r="B69" s="455"/>
      <c r="C69" s="401" t="str">
        <f>IF('[2]p30'!$A$38&lt;&gt;0,'[2]p30'!$A$38,"")</f>
        <v>Seminário sobre métodos numéricos para equações diferenciais</v>
      </c>
      <c r="D69" s="401"/>
      <c r="E69" s="401"/>
      <c r="F69" s="401"/>
      <c r="G69" s="401"/>
      <c r="H69" s="401"/>
      <c r="I69" s="401"/>
      <c r="J69" s="401"/>
      <c r="K69" s="403"/>
      <c r="L69" s="121" t="s">
        <v>27</v>
      </c>
      <c r="M69" s="401" t="str">
        <f>IF('[2]p30'!$F$36&lt;&gt;0,'[2]p30'!$F$36,"")</f>
        <v>Seminário Interno</v>
      </c>
      <c r="N69" s="401"/>
      <c r="O69" s="401"/>
      <c r="P69" s="401"/>
      <c r="Q69" s="403"/>
    </row>
    <row r="70" spans="1:17" ht="12.75">
      <c r="A70" s="494"/>
      <c r="B70" s="494"/>
      <c r="C70" s="494"/>
      <c r="D70" s="494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</row>
    <row r="71" spans="1:19" s="40" customFormat="1" ht="13.5" customHeight="1">
      <c r="A71" s="380" t="str">
        <f>T('[2]p32'!$C$13:$G$13)</f>
        <v>Sérgio Mota Alves</v>
      </c>
      <c r="B71" s="381"/>
      <c r="C71" s="381"/>
      <c r="D71" s="381"/>
      <c r="E71" s="385"/>
      <c r="F71" s="386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9"/>
      <c r="S71" s="39"/>
    </row>
    <row r="72" spans="1:17" s="2" customFormat="1" ht="13.5" customHeight="1">
      <c r="A72" s="454" t="s">
        <v>182</v>
      </c>
      <c r="B72" s="455"/>
      <c r="C72" s="401" t="str">
        <f>IF('[2]p32'!$A$44&lt;&gt;0,'[2]p32'!$A$44,"")</f>
        <v>Universidade Federal de Campina Grande</v>
      </c>
      <c r="D72" s="401"/>
      <c r="E72" s="401"/>
      <c r="F72" s="401"/>
      <c r="G72" s="401"/>
      <c r="H72" s="401"/>
      <c r="I72" s="401"/>
      <c r="J72" s="401"/>
      <c r="K72" s="403"/>
      <c r="L72" s="112" t="s">
        <v>78</v>
      </c>
      <c r="M72" s="495">
        <f>IF('[2]p32'!$K$44&lt;&gt;0,'[2]p32'!$K$44,"")</f>
        <v>39070</v>
      </c>
      <c r="N72" s="496"/>
      <c r="O72" s="112" t="s">
        <v>79</v>
      </c>
      <c r="P72" s="497">
        <f>IF('[2]p32'!$L$44&lt;&gt;0,'[2]p32'!$L$44,"")</f>
      </c>
      <c r="Q72" s="498"/>
    </row>
    <row r="73" spans="1:17" s="2" customFormat="1" ht="13.5" customHeight="1">
      <c r="A73" s="454" t="s">
        <v>273</v>
      </c>
      <c r="B73" s="455"/>
      <c r="C73" s="401" t="str">
        <f>IF('[2]p32'!$A$46&lt;&gt;0,'[2]p32'!$A$46,"")</f>
        <v>Estudo sobre Identidades fracas</v>
      </c>
      <c r="D73" s="401"/>
      <c r="E73" s="401"/>
      <c r="F73" s="401"/>
      <c r="G73" s="401"/>
      <c r="H73" s="401"/>
      <c r="I73" s="401"/>
      <c r="J73" s="401"/>
      <c r="K73" s="403"/>
      <c r="L73" s="121" t="s">
        <v>27</v>
      </c>
      <c r="M73" s="401" t="str">
        <f>IF('[2]p32'!$F$44&lt;&gt;0,'[2]p32'!$F$44,"")</f>
        <v>Estudo Individual</v>
      </c>
      <c r="N73" s="401"/>
      <c r="O73" s="401"/>
      <c r="P73" s="401"/>
      <c r="Q73" s="403"/>
    </row>
    <row r="74" spans="1:17" ht="12.75">
      <c r="A74" s="494"/>
      <c r="B74" s="494"/>
      <c r="C74" s="494"/>
      <c r="D74" s="494"/>
      <c r="E74" s="494"/>
      <c r="F74" s="494"/>
      <c r="G74" s="494"/>
      <c r="H74" s="494"/>
      <c r="I74" s="494"/>
      <c r="J74" s="494"/>
      <c r="K74" s="494"/>
      <c r="L74" s="494"/>
      <c r="M74" s="494"/>
      <c r="N74" s="494"/>
      <c r="O74" s="494"/>
      <c r="P74" s="494"/>
      <c r="Q74" s="494"/>
    </row>
    <row r="75" spans="1:17" s="2" customFormat="1" ht="13.5" customHeight="1">
      <c r="A75" s="454" t="s">
        <v>182</v>
      </c>
      <c r="B75" s="455"/>
      <c r="C75" s="401" t="str">
        <f>IF('[2]p32'!$A$48&lt;&gt;0,'[2]p32'!$A$48,"")</f>
        <v>Universidade Federal de Campina Grande</v>
      </c>
      <c r="D75" s="401"/>
      <c r="E75" s="401"/>
      <c r="F75" s="401"/>
      <c r="G75" s="401"/>
      <c r="H75" s="401"/>
      <c r="I75" s="401"/>
      <c r="J75" s="401"/>
      <c r="K75" s="403"/>
      <c r="L75" s="112" t="s">
        <v>78</v>
      </c>
      <c r="M75" s="495">
        <f>IF('[2]p32'!$K$48&lt;&gt;0,'[2]p32'!$K$48,"")</f>
        <v>39070</v>
      </c>
      <c r="N75" s="496"/>
      <c r="O75" s="112" t="s">
        <v>79</v>
      </c>
      <c r="P75" s="497">
        <f>IF('[2]p32'!$L$48&lt;&gt;0,'[2]p32'!$L$48,"")</f>
      </c>
      <c r="Q75" s="498"/>
    </row>
    <row r="76" spans="1:17" s="2" customFormat="1" ht="13.5" customHeight="1">
      <c r="A76" s="454" t="s">
        <v>273</v>
      </c>
      <c r="B76" s="455"/>
      <c r="C76" s="401" t="str">
        <f>IF('[2]p32'!$A$50&lt;&gt;0,'[2]p32'!$A$50,"")</f>
        <v>Álgebras T-Primas</v>
      </c>
      <c r="D76" s="401"/>
      <c r="E76" s="401"/>
      <c r="F76" s="401"/>
      <c r="G76" s="401"/>
      <c r="H76" s="401"/>
      <c r="I76" s="401"/>
      <c r="J76" s="401"/>
      <c r="K76" s="403"/>
      <c r="L76" s="121" t="s">
        <v>27</v>
      </c>
      <c r="M76" s="401" t="str">
        <f>IF('[2]p32'!$F$48&lt;&gt;0,'[2]p32'!$F$48,"")</f>
        <v>Grupo de estudos</v>
      </c>
      <c r="N76" s="401"/>
      <c r="O76" s="401"/>
      <c r="P76" s="401"/>
      <c r="Q76" s="403"/>
    </row>
    <row r="77" spans="1:17" ht="12.75">
      <c r="A77" s="494"/>
      <c r="B77" s="494"/>
      <c r="C77" s="494"/>
      <c r="D77" s="494"/>
      <c r="E77" s="494"/>
      <c r="F77" s="494"/>
      <c r="G77" s="494"/>
      <c r="H77" s="494"/>
      <c r="I77" s="494"/>
      <c r="J77" s="494"/>
      <c r="K77" s="494"/>
      <c r="L77" s="494"/>
      <c r="M77" s="494"/>
      <c r="N77" s="494"/>
      <c r="O77" s="494"/>
      <c r="P77" s="494"/>
      <c r="Q77" s="494"/>
    </row>
    <row r="78" spans="1:19" s="40" customFormat="1" ht="13.5" customHeight="1">
      <c r="A78" s="380" t="str">
        <f>T('[2]p34'!$C$13:$G$13)</f>
        <v>Vanio Fragoso de Melo</v>
      </c>
      <c r="B78" s="381"/>
      <c r="C78" s="381"/>
      <c r="D78" s="381"/>
      <c r="E78" s="385"/>
      <c r="F78" s="386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9"/>
      <c r="S78" s="39"/>
    </row>
    <row r="79" spans="1:17" s="2" customFormat="1" ht="13.5" customHeight="1">
      <c r="A79" s="454" t="s">
        <v>182</v>
      </c>
      <c r="B79" s="455"/>
      <c r="C79" s="401" t="str">
        <f>IF('[2]p34'!$A$36&lt;&gt;0,'[2]p34'!$A$36,"")</f>
        <v>UAME/CCT/UFCG</v>
      </c>
      <c r="D79" s="401"/>
      <c r="E79" s="401"/>
      <c r="F79" s="401"/>
      <c r="G79" s="401"/>
      <c r="H79" s="401"/>
      <c r="I79" s="401"/>
      <c r="J79" s="401"/>
      <c r="K79" s="403"/>
      <c r="L79" s="112" t="s">
        <v>78</v>
      </c>
      <c r="M79" s="495">
        <f>IF('[2]p34'!$K$36&lt;&gt;0,'[2]p34'!$K$36,"")</f>
        <v>39114</v>
      </c>
      <c r="N79" s="496"/>
      <c r="O79" s="112" t="s">
        <v>79</v>
      </c>
      <c r="P79" s="497">
        <f>IF('[2]p34'!$L$36&lt;&gt;0,'[2]p34'!$L$36,"")</f>
      </c>
      <c r="Q79" s="498"/>
    </row>
    <row r="80" spans="1:17" s="2" customFormat="1" ht="13.5" customHeight="1">
      <c r="A80" s="454" t="s">
        <v>273</v>
      </c>
      <c r="B80" s="455"/>
      <c r="C80" s="401" t="str">
        <f>IF('[2]p34'!$A$38&lt;&gt;0,'[2]p34'!$A$38,"")</f>
        <v>Estudo Individual Sobre Geometria Semi-Riemanniana</v>
      </c>
      <c r="D80" s="401"/>
      <c r="E80" s="401"/>
      <c r="F80" s="401"/>
      <c r="G80" s="401"/>
      <c r="H80" s="401"/>
      <c r="I80" s="401"/>
      <c r="J80" s="401"/>
      <c r="K80" s="403"/>
      <c r="L80" s="121" t="s">
        <v>27</v>
      </c>
      <c r="M80" s="401" t="str">
        <f>IF('[2]p34'!$F$36&lt;&gt;0,'[2]p34'!$F$36,"")</f>
        <v>Estudo Individual</v>
      </c>
      <c r="N80" s="401"/>
      <c r="O80" s="401"/>
      <c r="P80" s="401"/>
      <c r="Q80" s="403"/>
    </row>
    <row r="81" spans="1:17" ht="12.75">
      <c r="A81" s="494"/>
      <c r="B81" s="494"/>
      <c r="C81" s="494"/>
      <c r="D81" s="494"/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494"/>
      <c r="P81" s="494"/>
      <c r="Q81" s="494"/>
    </row>
    <row r="82" spans="1:19" s="40" customFormat="1" ht="13.5" customHeight="1">
      <c r="A82" s="380" t="str">
        <f>T('[2]p35'!$C$13:$G$13)</f>
        <v>Areli Mesquita da Silva</v>
      </c>
      <c r="B82" s="381"/>
      <c r="C82" s="381"/>
      <c r="D82" s="381"/>
      <c r="E82" s="385"/>
      <c r="F82" s="386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9"/>
      <c r="S82" s="39"/>
    </row>
    <row r="83" spans="1:17" s="2" customFormat="1" ht="13.5" customHeight="1">
      <c r="A83" s="454" t="s">
        <v>182</v>
      </c>
      <c r="B83" s="455"/>
      <c r="C83" s="401" t="str">
        <f>IF('[2]p35'!$A$40&lt;&gt;0,'[2]p35'!$A$40,"")</f>
        <v>UFCG</v>
      </c>
      <c r="D83" s="401"/>
      <c r="E83" s="401"/>
      <c r="F83" s="401"/>
      <c r="G83" s="401"/>
      <c r="H83" s="401"/>
      <c r="I83" s="401"/>
      <c r="J83" s="401"/>
      <c r="K83" s="403"/>
      <c r="L83" s="112" t="s">
        <v>78</v>
      </c>
      <c r="M83" s="495">
        <f>IF('[2]p35'!$K$40&lt;&gt;0,'[2]p35'!$K$40,"")</f>
        <v>38901</v>
      </c>
      <c r="N83" s="496"/>
      <c r="O83" s="112" t="s">
        <v>79</v>
      </c>
      <c r="P83" s="497">
        <f>IF('[2]p35'!$L$40&lt;&gt;0,'[2]p35'!$L$40,"")</f>
        <v>39036</v>
      </c>
      <c r="Q83" s="498"/>
    </row>
    <row r="84" spans="1:17" s="2" customFormat="1" ht="13.5" customHeight="1">
      <c r="A84" s="454" t="s">
        <v>273</v>
      </c>
      <c r="B84" s="455"/>
      <c r="C84" s="401" t="str">
        <f>IF('[2]p35'!$A$42&lt;&gt;0,'[2]p35'!$A$42,"")</f>
        <v>Tópicos de Análise de Sobrevivência</v>
      </c>
      <c r="D84" s="401"/>
      <c r="E84" s="401"/>
      <c r="F84" s="401"/>
      <c r="G84" s="401"/>
      <c r="H84" s="401"/>
      <c r="I84" s="401"/>
      <c r="J84" s="401"/>
      <c r="K84" s="403"/>
      <c r="L84" s="121" t="s">
        <v>27</v>
      </c>
      <c r="M84" s="401" t="str">
        <f>IF('[2]p35'!$F$40&lt;&gt;0,'[2]p35'!$F$40,"")</f>
        <v>Preparação para o doutorado</v>
      </c>
      <c r="N84" s="401"/>
      <c r="O84" s="401"/>
      <c r="P84" s="401"/>
      <c r="Q84" s="403"/>
    </row>
    <row r="85" spans="1:17" ht="12.75">
      <c r="A85" s="494"/>
      <c r="B85" s="494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</row>
    <row r="86" spans="1:19" s="40" customFormat="1" ht="13.5" customHeight="1">
      <c r="A86" s="380" t="str">
        <f>T('[2]p42'!$C$13:$G$13)</f>
        <v>Rosângela da Silva Figueredo</v>
      </c>
      <c r="B86" s="381"/>
      <c r="C86" s="381"/>
      <c r="D86" s="381"/>
      <c r="E86" s="385"/>
      <c r="F86" s="386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9"/>
      <c r="S86" s="39"/>
    </row>
    <row r="87" spans="1:17" s="2" customFormat="1" ht="13.5" customHeight="1">
      <c r="A87" s="454" t="s">
        <v>182</v>
      </c>
      <c r="B87" s="455"/>
      <c r="C87" s="401" t="str">
        <f>IF('[2]p42'!$A$36&lt;&gt;0,'[2]p42'!$A$36,"")</f>
        <v>Universidade Federal de Campina Grande</v>
      </c>
      <c r="D87" s="401"/>
      <c r="E87" s="401"/>
      <c r="F87" s="401"/>
      <c r="G87" s="401"/>
      <c r="H87" s="401"/>
      <c r="I87" s="401"/>
      <c r="J87" s="401"/>
      <c r="K87" s="403"/>
      <c r="L87" s="112" t="s">
        <v>78</v>
      </c>
      <c r="M87" s="495">
        <f>IF('[2]p42'!$K$36&lt;&gt;0,'[2]p42'!$K$36,"")</f>
        <v>38412</v>
      </c>
      <c r="N87" s="496"/>
      <c r="O87" s="112" t="s">
        <v>79</v>
      </c>
      <c r="P87" s="497">
        <f>IF('[2]p42'!$L$36&lt;&gt;0,'[2]p42'!$L$36,"")</f>
      </c>
      <c r="Q87" s="498"/>
    </row>
    <row r="88" spans="1:17" s="2" customFormat="1" ht="13.5" customHeight="1">
      <c r="A88" s="454" t="s">
        <v>273</v>
      </c>
      <c r="B88" s="455"/>
      <c r="C88" s="401" t="str">
        <f>IF('[2]p42'!$A$38&lt;&gt;0,'[2]p42'!$A$38,"")</f>
        <v>Modelos de Covariância com Erro nas Variáveis Elípticas</v>
      </c>
      <c r="D88" s="401"/>
      <c r="E88" s="401"/>
      <c r="F88" s="401"/>
      <c r="G88" s="401"/>
      <c r="H88" s="401"/>
      <c r="I88" s="401"/>
      <c r="J88" s="401"/>
      <c r="K88" s="403"/>
      <c r="L88" s="121" t="s">
        <v>27</v>
      </c>
      <c r="M88" s="401" t="str">
        <f>IF('[2]p42'!$F$36&lt;&gt;0,'[2]p42'!$F$36,"")</f>
        <v>Curso de mestrado vinculado a UFCG ou não</v>
      </c>
      <c r="N88" s="401"/>
      <c r="O88" s="401"/>
      <c r="P88" s="401"/>
      <c r="Q88" s="403"/>
    </row>
    <row r="89" spans="1:17" ht="12.75">
      <c r="A89" s="494"/>
      <c r="B89" s="494"/>
      <c r="C89" s="494"/>
      <c r="D89" s="494"/>
      <c r="E89" s="494"/>
      <c r="F89" s="494"/>
      <c r="G89" s="494"/>
      <c r="H89" s="494"/>
      <c r="I89" s="494"/>
      <c r="J89" s="494"/>
      <c r="K89" s="494"/>
      <c r="L89" s="494"/>
      <c r="M89" s="494"/>
      <c r="N89" s="494"/>
      <c r="O89" s="494"/>
      <c r="P89" s="494"/>
      <c r="Q89" s="494"/>
    </row>
  </sheetData>
  <sheetProtection password="CA19" sheet="1" objects="1" scenarios="1"/>
  <mergeCells count="208">
    <mergeCell ref="A21:B21"/>
    <mergeCell ref="C21:K21"/>
    <mergeCell ref="M21:Q21"/>
    <mergeCell ref="A22:Q22"/>
    <mergeCell ref="A19:E19"/>
    <mergeCell ref="F19:Q19"/>
    <mergeCell ref="A20:B20"/>
    <mergeCell ref="C20:K20"/>
    <mergeCell ref="M20:N20"/>
    <mergeCell ref="P20:Q20"/>
    <mergeCell ref="A18:Q18"/>
    <mergeCell ref="A16:B16"/>
    <mergeCell ref="C16:K16"/>
    <mergeCell ref="M16:Q16"/>
    <mergeCell ref="A17:Q17"/>
    <mergeCell ref="A14:E14"/>
    <mergeCell ref="F14:Q14"/>
    <mergeCell ref="A15:B15"/>
    <mergeCell ref="C15:K15"/>
    <mergeCell ref="M15:N15"/>
    <mergeCell ref="P15:Q15"/>
    <mergeCell ref="A13:Q13"/>
    <mergeCell ref="A12:B12"/>
    <mergeCell ref="C12:K12"/>
    <mergeCell ref="M12:Q12"/>
    <mergeCell ref="A9:Q9"/>
    <mergeCell ref="A10:E10"/>
    <mergeCell ref="F10:Q10"/>
    <mergeCell ref="A11:B11"/>
    <mergeCell ref="C11:K11"/>
    <mergeCell ref="M11:N11"/>
    <mergeCell ref="P11:Q11"/>
    <mergeCell ref="C7:K7"/>
    <mergeCell ref="M7:N7"/>
    <mergeCell ref="P7:Q7"/>
    <mergeCell ref="A8:B8"/>
    <mergeCell ref="C8:K8"/>
    <mergeCell ref="M8:Q8"/>
    <mergeCell ref="A1:Q1"/>
    <mergeCell ref="O3:P3"/>
    <mergeCell ref="A2:Q2"/>
    <mergeCell ref="A3:E3"/>
    <mergeCell ref="F3:N3"/>
    <mergeCell ref="A4:Q5"/>
    <mergeCell ref="A23:E23"/>
    <mergeCell ref="F23:Q23"/>
    <mergeCell ref="A24:B24"/>
    <mergeCell ref="C24:K24"/>
    <mergeCell ref="M24:N24"/>
    <mergeCell ref="P24:Q24"/>
    <mergeCell ref="A6:E6"/>
    <mergeCell ref="F6:Q6"/>
    <mergeCell ref="A7:B7"/>
    <mergeCell ref="A25:B25"/>
    <mergeCell ref="C25:K25"/>
    <mergeCell ref="M25:Q25"/>
    <mergeCell ref="A26:Q26"/>
    <mergeCell ref="A27:Q27"/>
    <mergeCell ref="A28:E28"/>
    <mergeCell ref="F28:Q28"/>
    <mergeCell ref="A29:B29"/>
    <mergeCell ref="C29:K29"/>
    <mergeCell ref="M29:N29"/>
    <mergeCell ref="P29:Q29"/>
    <mergeCell ref="A30:B30"/>
    <mergeCell ref="C30:K30"/>
    <mergeCell ref="M30:Q30"/>
    <mergeCell ref="A31:Q31"/>
    <mergeCell ref="A32:Q32"/>
    <mergeCell ref="A33:E33"/>
    <mergeCell ref="F33:Q33"/>
    <mergeCell ref="A34:B34"/>
    <mergeCell ref="C34:K34"/>
    <mergeCell ref="M34:N34"/>
    <mergeCell ref="P34:Q34"/>
    <mergeCell ref="A35:B35"/>
    <mergeCell ref="C35:K35"/>
    <mergeCell ref="M35:Q35"/>
    <mergeCell ref="A36:Q36"/>
    <mergeCell ref="A37:Q37"/>
    <mergeCell ref="A38:E38"/>
    <mergeCell ref="F38:Q38"/>
    <mergeCell ref="A39:B39"/>
    <mergeCell ref="C39:K39"/>
    <mergeCell ref="M39:N39"/>
    <mergeCell ref="P39:Q39"/>
    <mergeCell ref="A40:B40"/>
    <mergeCell ref="C40:K40"/>
    <mergeCell ref="M40:Q40"/>
    <mergeCell ref="A41:Q41"/>
    <mergeCell ref="A42:Q42"/>
    <mergeCell ref="A43:E43"/>
    <mergeCell ref="F43:Q43"/>
    <mergeCell ref="A44:B44"/>
    <mergeCell ref="C44:K44"/>
    <mergeCell ref="M44:N44"/>
    <mergeCell ref="P44:Q44"/>
    <mergeCell ref="A45:B45"/>
    <mergeCell ref="C45:K45"/>
    <mergeCell ref="M45:Q45"/>
    <mergeCell ref="A46:Q46"/>
    <mergeCell ref="A47:E47"/>
    <mergeCell ref="F47:Q47"/>
    <mergeCell ref="A48:B48"/>
    <mergeCell ref="C48:K48"/>
    <mergeCell ref="M48:N48"/>
    <mergeCell ref="P48:Q48"/>
    <mergeCell ref="A49:B49"/>
    <mergeCell ref="C49:K49"/>
    <mergeCell ref="M49:Q49"/>
    <mergeCell ref="A50:Q50"/>
    <mergeCell ref="A51:E51"/>
    <mergeCell ref="F51:Q51"/>
    <mergeCell ref="A52:B52"/>
    <mergeCell ref="C52:K52"/>
    <mergeCell ref="M52:N52"/>
    <mergeCell ref="P52:Q52"/>
    <mergeCell ref="A53:B53"/>
    <mergeCell ref="C53:K53"/>
    <mergeCell ref="M53:Q53"/>
    <mergeCell ref="A54:Q54"/>
    <mergeCell ref="A55:E55"/>
    <mergeCell ref="F55:Q55"/>
    <mergeCell ref="A56:B56"/>
    <mergeCell ref="C56:K56"/>
    <mergeCell ref="M56:N56"/>
    <mergeCell ref="P56:Q56"/>
    <mergeCell ref="A57:B57"/>
    <mergeCell ref="C57:K57"/>
    <mergeCell ref="M57:Q57"/>
    <mergeCell ref="A58:Q58"/>
    <mergeCell ref="A59:B59"/>
    <mergeCell ref="C59:K59"/>
    <mergeCell ref="M59:N59"/>
    <mergeCell ref="P59:Q59"/>
    <mergeCell ref="A60:B60"/>
    <mergeCell ref="C60:K60"/>
    <mergeCell ref="M60:Q60"/>
    <mergeCell ref="A61:Q61"/>
    <mergeCell ref="A62:Q62"/>
    <mergeCell ref="A63:E63"/>
    <mergeCell ref="F63:Q63"/>
    <mergeCell ref="A64:B64"/>
    <mergeCell ref="C64:K64"/>
    <mergeCell ref="M64:N64"/>
    <mergeCell ref="P64:Q64"/>
    <mergeCell ref="A65:B65"/>
    <mergeCell ref="C65:K65"/>
    <mergeCell ref="M65:Q65"/>
    <mergeCell ref="A66:Q66"/>
    <mergeCell ref="A67:E67"/>
    <mergeCell ref="F67:Q67"/>
    <mergeCell ref="A68:B68"/>
    <mergeCell ref="C68:K68"/>
    <mergeCell ref="M68:N68"/>
    <mergeCell ref="P68:Q68"/>
    <mergeCell ref="A69:B69"/>
    <mergeCell ref="C69:K69"/>
    <mergeCell ref="M69:Q69"/>
    <mergeCell ref="A70:Q70"/>
    <mergeCell ref="A71:E71"/>
    <mergeCell ref="F71:Q71"/>
    <mergeCell ref="A72:B72"/>
    <mergeCell ref="C72:K72"/>
    <mergeCell ref="M72:N72"/>
    <mergeCell ref="P72:Q72"/>
    <mergeCell ref="A73:B73"/>
    <mergeCell ref="C73:K73"/>
    <mergeCell ref="M73:Q73"/>
    <mergeCell ref="A74:Q74"/>
    <mergeCell ref="A75:B75"/>
    <mergeCell ref="C75:K75"/>
    <mergeCell ref="M75:N75"/>
    <mergeCell ref="P75:Q75"/>
    <mergeCell ref="A76:B76"/>
    <mergeCell ref="C76:K76"/>
    <mergeCell ref="M76:Q76"/>
    <mergeCell ref="A77:Q77"/>
    <mergeCell ref="A78:E78"/>
    <mergeCell ref="F78:Q78"/>
    <mergeCell ref="A79:B79"/>
    <mergeCell ref="C79:K79"/>
    <mergeCell ref="M79:N79"/>
    <mergeCell ref="P79:Q79"/>
    <mergeCell ref="A80:B80"/>
    <mergeCell ref="C80:K80"/>
    <mergeCell ref="M80:Q80"/>
    <mergeCell ref="A81:Q81"/>
    <mergeCell ref="A82:E82"/>
    <mergeCell ref="F82:Q82"/>
    <mergeCell ref="A83:B83"/>
    <mergeCell ref="C83:K83"/>
    <mergeCell ref="M83:N83"/>
    <mergeCell ref="P83:Q83"/>
    <mergeCell ref="A84:B84"/>
    <mergeCell ref="C84:K84"/>
    <mergeCell ref="M84:Q84"/>
    <mergeCell ref="A85:Q85"/>
    <mergeCell ref="A86:E86"/>
    <mergeCell ref="F86:Q86"/>
    <mergeCell ref="A87:B87"/>
    <mergeCell ref="C87:K87"/>
    <mergeCell ref="M87:N87"/>
    <mergeCell ref="P87:Q87"/>
    <mergeCell ref="A88:B88"/>
    <mergeCell ref="C88:K88"/>
    <mergeCell ref="M88:Q88"/>
    <mergeCell ref="A89:Q8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E3" sqref="E3:N3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57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90"/>
    </row>
    <row r="2" spans="1:17" ht="13.5" thickBo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</row>
    <row r="3" spans="1:17" ht="13.5" thickBot="1">
      <c r="A3" s="392" t="s">
        <v>186</v>
      </c>
      <c r="B3" s="393"/>
      <c r="C3" s="393"/>
      <c r="D3" s="394"/>
      <c r="E3" s="499"/>
      <c r="F3" s="400"/>
      <c r="G3" s="400"/>
      <c r="H3" s="400"/>
      <c r="I3" s="400"/>
      <c r="J3" s="400"/>
      <c r="K3" s="400"/>
      <c r="L3" s="400"/>
      <c r="M3" s="400"/>
      <c r="N3" s="500"/>
      <c r="O3" s="388" t="s">
        <v>84</v>
      </c>
      <c r="P3" s="389"/>
      <c r="Q3" s="59" t="str">
        <f>'[2]p41'!$H$4</f>
        <v>2007.1</v>
      </c>
    </row>
    <row r="4" spans="1:17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</row>
    <row r="5" spans="1:17" s="8" customFormat="1" ht="12.75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</row>
    <row r="6" spans="1:19" s="40" customFormat="1" ht="13.5" customHeight="1">
      <c r="A6" s="380" t="str">
        <f>T('[2]p11'!$C$13:$G$13)</f>
        <v>Daniel Cordeiro de Morais Filho</v>
      </c>
      <c r="B6" s="381"/>
      <c r="C6" s="381"/>
      <c r="D6" s="381"/>
      <c r="E6" s="381"/>
      <c r="F6" s="381"/>
      <c r="G6" s="385"/>
      <c r="H6" s="501"/>
      <c r="I6" s="502"/>
      <c r="J6" s="502"/>
      <c r="K6" s="502"/>
      <c r="L6" s="502"/>
      <c r="M6" s="502"/>
      <c r="N6" s="502"/>
      <c r="O6" s="502"/>
      <c r="P6" s="502"/>
      <c r="Q6" s="502"/>
      <c r="R6" s="39"/>
      <c r="S6" s="39"/>
    </row>
    <row r="7" spans="1:19" s="40" customFormat="1" ht="13.5" customHeight="1">
      <c r="A7" s="402" t="s">
        <v>16</v>
      </c>
      <c r="B7" s="402"/>
      <c r="C7" s="402"/>
      <c r="D7" s="402"/>
      <c r="E7" s="402"/>
      <c r="F7" s="402"/>
      <c r="G7" s="402"/>
      <c r="H7" s="402"/>
      <c r="I7" s="402"/>
      <c r="J7" s="402"/>
      <c r="K7" s="503" t="s">
        <v>190</v>
      </c>
      <c r="L7" s="503"/>
      <c r="M7" s="504" t="s">
        <v>191</v>
      </c>
      <c r="N7" s="504"/>
      <c r="O7" s="380" t="s">
        <v>17</v>
      </c>
      <c r="P7" s="381"/>
      <c r="Q7" s="385"/>
      <c r="R7" s="39"/>
      <c r="S7" s="39"/>
    </row>
    <row r="8" spans="1:17" s="2" customFormat="1" ht="13.5" customHeight="1">
      <c r="A8" s="507" t="str">
        <f>IF('[2]p11'!$A$26&lt;&gt;0,'[2]p11'!$A$26,"")</f>
        <v>Licença Especial ou Licença Prêmio</v>
      </c>
      <c r="B8" s="507"/>
      <c r="C8" s="507"/>
      <c r="D8" s="507"/>
      <c r="E8" s="507"/>
      <c r="F8" s="507"/>
      <c r="G8" s="507"/>
      <c r="H8" s="507"/>
      <c r="I8" s="507"/>
      <c r="J8" s="507"/>
      <c r="K8" s="508">
        <f>IF('[2]p11'!$H$26&lt;&gt;0,'[2]p11'!$H$26,"")</f>
        <v>39234</v>
      </c>
      <c r="L8" s="508"/>
      <c r="M8" s="508">
        <f>IF('[2]p11'!$I$26&lt;&gt;0,'[2]p11'!$I$26,"")</f>
        <v>39413</v>
      </c>
      <c r="N8" s="508"/>
      <c r="O8" s="509" t="str">
        <f>IF('[2]p11'!$J$26&lt;&gt;0,'[2]p11'!$J$26,"")</f>
        <v>Port./SRH/UFCG/274/2007</v>
      </c>
      <c r="P8" s="510"/>
      <c r="Q8" s="511"/>
    </row>
    <row r="9" spans="1:17" s="2" customFormat="1" ht="13.5" customHeight="1">
      <c r="A9" s="505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</row>
    <row r="10" spans="1:19" s="40" customFormat="1" ht="13.5" customHeight="1">
      <c r="A10" s="380" t="str">
        <f>T('[2]p27'!$C$13:$G$13)</f>
        <v>Michelli Karinne Barros da Silva</v>
      </c>
      <c r="B10" s="381"/>
      <c r="C10" s="381"/>
      <c r="D10" s="381"/>
      <c r="E10" s="381"/>
      <c r="F10" s="381"/>
      <c r="G10" s="385"/>
      <c r="H10" s="501"/>
      <c r="I10" s="502"/>
      <c r="J10" s="502"/>
      <c r="K10" s="502"/>
      <c r="L10" s="502"/>
      <c r="M10" s="502"/>
      <c r="N10" s="502"/>
      <c r="O10" s="502"/>
      <c r="P10" s="502"/>
      <c r="Q10" s="502"/>
      <c r="R10" s="39"/>
      <c r="S10" s="39"/>
    </row>
    <row r="11" spans="1:19" s="40" customFormat="1" ht="13.5" customHeight="1">
      <c r="A11" s="402" t="s">
        <v>16</v>
      </c>
      <c r="B11" s="402"/>
      <c r="C11" s="402"/>
      <c r="D11" s="402"/>
      <c r="E11" s="402"/>
      <c r="F11" s="402"/>
      <c r="G11" s="402"/>
      <c r="H11" s="402"/>
      <c r="I11" s="402"/>
      <c r="J11" s="402"/>
      <c r="K11" s="503" t="s">
        <v>190</v>
      </c>
      <c r="L11" s="503"/>
      <c r="M11" s="504" t="s">
        <v>191</v>
      </c>
      <c r="N11" s="504"/>
      <c r="O11" s="380" t="s">
        <v>17</v>
      </c>
      <c r="P11" s="381"/>
      <c r="Q11" s="385"/>
      <c r="R11" s="39"/>
      <c r="S11" s="39"/>
    </row>
    <row r="12" spans="1:17" s="2" customFormat="1" ht="13.5" customHeight="1">
      <c r="A12" s="507" t="str">
        <f>IF('[2]p27'!$A$26&lt;&gt;0,'[2]p27'!$A$26,"")</f>
        <v>Licença à gestante</v>
      </c>
      <c r="B12" s="507"/>
      <c r="C12" s="507"/>
      <c r="D12" s="507"/>
      <c r="E12" s="507"/>
      <c r="F12" s="507"/>
      <c r="G12" s="507"/>
      <c r="H12" s="507"/>
      <c r="I12" s="507"/>
      <c r="J12" s="507"/>
      <c r="K12" s="508">
        <f>IF('[2]p27'!$H$26&lt;&gt;0,'[2]p27'!$H$26,"")</f>
        <v>39265</v>
      </c>
      <c r="L12" s="508"/>
      <c r="M12" s="508">
        <f>IF('[2]p27'!$I$26&lt;&gt;0,'[2]p27'!$I$26,"")</f>
        <v>39384</v>
      </c>
      <c r="N12" s="508"/>
      <c r="O12" s="509" t="str">
        <f>IF('[2]p27'!$J$26&lt;&gt;0,'[2]p27'!$J$26,"")</f>
        <v>Port./SRH/824/2007</v>
      </c>
      <c r="P12" s="510"/>
      <c r="Q12" s="511"/>
    </row>
    <row r="13" spans="1:17" s="2" customFormat="1" ht="13.5" customHeight="1">
      <c r="A13" s="505"/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</row>
    <row r="14" spans="1:19" s="40" customFormat="1" ht="13.5" customHeight="1">
      <c r="A14" s="380" t="str">
        <f>T('[2]p29'!$C$13:$G$13)</f>
        <v>Patrícia Batista Leal</v>
      </c>
      <c r="B14" s="381"/>
      <c r="C14" s="381"/>
      <c r="D14" s="381"/>
      <c r="E14" s="381"/>
      <c r="F14" s="381"/>
      <c r="G14" s="385"/>
      <c r="H14" s="501"/>
      <c r="I14" s="502"/>
      <c r="J14" s="502"/>
      <c r="K14" s="502"/>
      <c r="L14" s="502"/>
      <c r="M14" s="502"/>
      <c r="N14" s="502"/>
      <c r="O14" s="502"/>
      <c r="P14" s="502"/>
      <c r="Q14" s="502"/>
      <c r="R14" s="39"/>
      <c r="S14" s="39"/>
    </row>
    <row r="15" spans="1:19" s="40" customFormat="1" ht="13.5" customHeight="1">
      <c r="A15" s="402" t="s">
        <v>16</v>
      </c>
      <c r="B15" s="402"/>
      <c r="C15" s="402"/>
      <c r="D15" s="402"/>
      <c r="E15" s="402"/>
      <c r="F15" s="402"/>
      <c r="G15" s="402"/>
      <c r="H15" s="402"/>
      <c r="I15" s="402"/>
      <c r="J15" s="402"/>
      <c r="K15" s="503" t="s">
        <v>190</v>
      </c>
      <c r="L15" s="503"/>
      <c r="M15" s="504" t="s">
        <v>191</v>
      </c>
      <c r="N15" s="504"/>
      <c r="O15" s="380" t="s">
        <v>17</v>
      </c>
      <c r="P15" s="381"/>
      <c r="Q15" s="385"/>
      <c r="R15" s="39"/>
      <c r="S15" s="39"/>
    </row>
    <row r="16" spans="1:17" s="2" customFormat="1" ht="13.5" customHeight="1">
      <c r="A16" s="507" t="str">
        <f>IF('[2]p29'!$A$26&lt;&gt;0,'[2]p29'!$A$26,"")</f>
        <v>Licença à gestante</v>
      </c>
      <c r="B16" s="507"/>
      <c r="C16" s="507"/>
      <c r="D16" s="507"/>
      <c r="E16" s="507"/>
      <c r="F16" s="507"/>
      <c r="G16" s="507"/>
      <c r="H16" s="507"/>
      <c r="I16" s="507"/>
      <c r="J16" s="507"/>
      <c r="K16" s="508">
        <f>IF('[2]p29'!$H$26&lt;&gt;0,'[2]p29'!$H$26,"")</f>
        <v>39331</v>
      </c>
      <c r="L16" s="508"/>
      <c r="M16" s="508">
        <f>IF('[2]p29'!$I$26&lt;&gt;0,'[2]p29'!$I$26,"")</f>
        <v>39450</v>
      </c>
      <c r="N16" s="508"/>
      <c r="O16" s="509" t="str">
        <f>IF('[2]p29'!$J$26&lt;&gt;0,'[2]p29'!$J$26,"")</f>
        <v>Port./SRH/2477/2007</v>
      </c>
      <c r="P16" s="510"/>
      <c r="Q16" s="511"/>
    </row>
  </sheetData>
  <sheetProtection password="CA19" sheet="1" objects="1" scenarios="1"/>
  <mergeCells count="38">
    <mergeCell ref="A16:J16"/>
    <mergeCell ref="K16:L16"/>
    <mergeCell ref="M16:N16"/>
    <mergeCell ref="O16:Q16"/>
    <mergeCell ref="A15:J15"/>
    <mergeCell ref="K15:L15"/>
    <mergeCell ref="M15:N15"/>
    <mergeCell ref="O15:Q15"/>
    <mergeCell ref="A14:G14"/>
    <mergeCell ref="H14:Q14"/>
    <mergeCell ref="A13:Q13"/>
    <mergeCell ref="A12:J12"/>
    <mergeCell ref="K12:L12"/>
    <mergeCell ref="M12:N12"/>
    <mergeCell ref="O12:Q12"/>
    <mergeCell ref="A11:J11"/>
    <mergeCell ref="K11:L11"/>
    <mergeCell ref="M11:N11"/>
    <mergeCell ref="O11:Q11"/>
    <mergeCell ref="A10:G10"/>
    <mergeCell ref="H10:Q10"/>
    <mergeCell ref="A9:Q9"/>
    <mergeCell ref="A8:J8"/>
    <mergeCell ref="K8:L8"/>
    <mergeCell ref="M8:N8"/>
    <mergeCell ref="O8:Q8"/>
    <mergeCell ref="A7:J7"/>
    <mergeCell ref="K7:L7"/>
    <mergeCell ref="M7:N7"/>
    <mergeCell ref="O7:Q7"/>
    <mergeCell ref="A6:G6"/>
    <mergeCell ref="H6:Q6"/>
    <mergeCell ref="A1:Q1"/>
    <mergeCell ref="A2:Q2"/>
    <mergeCell ref="E3:N3"/>
    <mergeCell ref="A3:D3"/>
    <mergeCell ref="A4:Q5"/>
    <mergeCell ref="O3:P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29" sqref="A29:IV105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71093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90"/>
    </row>
    <row r="2" spans="1:17" ht="13.5" thickBo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</row>
    <row r="3" spans="1:17" ht="13.5" thickBot="1">
      <c r="A3" s="392" t="s">
        <v>187</v>
      </c>
      <c r="B3" s="393"/>
      <c r="C3" s="393"/>
      <c r="D3" s="393"/>
      <c r="E3" s="394"/>
      <c r="F3" s="499"/>
      <c r="G3" s="400"/>
      <c r="H3" s="400"/>
      <c r="I3" s="400"/>
      <c r="J3" s="400"/>
      <c r="K3" s="400"/>
      <c r="L3" s="400"/>
      <c r="M3" s="400"/>
      <c r="N3" s="500"/>
      <c r="O3" s="388" t="s">
        <v>84</v>
      </c>
      <c r="P3" s="389"/>
      <c r="Q3" s="59" t="str">
        <f>'[2]p1'!$H$4</f>
        <v>2007.1</v>
      </c>
    </row>
    <row r="4" spans="1:17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</row>
    <row r="5" spans="1:17" s="8" customFormat="1" ht="12.75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</row>
    <row r="6" spans="1:19" s="40" customFormat="1" ht="13.5" customHeight="1">
      <c r="A6" s="380" t="str">
        <f>T('[2]p2'!$C$13:$G$13)</f>
        <v>Alexsandro Bezerra Cavalcanti</v>
      </c>
      <c r="B6" s="381"/>
      <c r="C6" s="381"/>
      <c r="D6" s="381"/>
      <c r="E6" s="381"/>
      <c r="F6" s="381"/>
      <c r="G6" s="385"/>
      <c r="H6" s="60" t="s">
        <v>14</v>
      </c>
      <c r="I6" s="497">
        <f>IF('[2]p2'!$I$19&lt;&gt;0,'[2]p2'!$I$19,"")</f>
        <v>38412</v>
      </c>
      <c r="J6" s="498"/>
      <c r="K6" s="60" t="s">
        <v>183</v>
      </c>
      <c r="L6" s="497">
        <f>IF('[2]p2'!$J$19&lt;&gt;0,'[2]p2'!$J$19,"")</f>
        <v>39506</v>
      </c>
      <c r="M6" s="498"/>
      <c r="N6" s="61" t="s">
        <v>184</v>
      </c>
      <c r="O6" s="401" t="str">
        <f>IF('[2]p2'!$K$19&lt;&gt;0,'[2]p2'!$K$19,"")</f>
        <v>Port.R/SRH/1255/2005</v>
      </c>
      <c r="P6" s="401"/>
      <c r="Q6" s="403"/>
      <c r="R6" s="39"/>
      <c r="S6" s="39"/>
    </row>
    <row r="7" spans="1:17" s="2" customFormat="1" ht="13.5" customHeight="1">
      <c r="A7" s="454" t="s">
        <v>182</v>
      </c>
      <c r="B7" s="455"/>
      <c r="C7" s="443" t="str">
        <f>IF('[2]p2'!$A$19&lt;&gt;0,'[2]p2'!$A$19,"")</f>
        <v>Universidade de São Paulo/USP-SP, (Instituto de Matemática e Estatística - IME)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</row>
    <row r="8" spans="1:17" s="2" customFormat="1" ht="13.5" customHeight="1">
      <c r="A8" s="454" t="s">
        <v>185</v>
      </c>
      <c r="B8" s="512"/>
      <c r="C8" s="513" t="str">
        <f>IF('[2]p2'!$A$21&lt;&gt;0,'[2]p2'!$A$21,"")</f>
        <v>Doutorado em Estatística</v>
      </c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3"/>
    </row>
    <row r="9" spans="1:17" ht="12.75">
      <c r="A9" s="494"/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</row>
    <row r="10" spans="1:19" s="40" customFormat="1" ht="13.5" customHeight="1">
      <c r="A10" s="380" t="str">
        <f>T('[2]p3'!$C$13:$G$13)</f>
        <v>Amanda dos Santos Gomes</v>
      </c>
      <c r="B10" s="381"/>
      <c r="C10" s="381"/>
      <c r="D10" s="381"/>
      <c r="E10" s="381"/>
      <c r="F10" s="381"/>
      <c r="G10" s="385"/>
      <c r="H10" s="60" t="s">
        <v>14</v>
      </c>
      <c r="I10" s="497">
        <f>IF('[2]p3'!$I$19&lt;&gt;0,'[2]p3'!$I$19,"")</f>
        <v>39142</v>
      </c>
      <c r="J10" s="498"/>
      <c r="K10" s="60" t="s">
        <v>183</v>
      </c>
      <c r="L10" s="497">
        <f>IF('[2]p3'!$J$19&lt;&gt;0,'[2]p3'!$J$19,"")</f>
        <v>40237</v>
      </c>
      <c r="M10" s="498"/>
      <c r="N10" s="61" t="s">
        <v>184</v>
      </c>
      <c r="O10" s="401" t="str">
        <f>IF('[2]p3'!$K$19&lt;&gt;0,'[2]p3'!$K$19,"")</f>
        <v>Port./R/SRH/219/2007</v>
      </c>
      <c r="P10" s="401"/>
      <c r="Q10" s="403"/>
      <c r="R10" s="39"/>
      <c r="S10" s="39"/>
    </row>
    <row r="11" spans="1:17" s="2" customFormat="1" ht="13.5" customHeight="1">
      <c r="A11" s="454" t="s">
        <v>182</v>
      </c>
      <c r="B11" s="455"/>
      <c r="C11" s="443" t="str">
        <f>IF('[2]p3'!$A$19&lt;&gt;0,'[2]p3'!$A$19,"")</f>
        <v>Universidade de São Paulo</v>
      </c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</row>
    <row r="12" spans="1:17" s="2" customFormat="1" ht="13.5" customHeight="1">
      <c r="A12" s="454" t="s">
        <v>185</v>
      </c>
      <c r="B12" s="512"/>
      <c r="C12" s="513" t="str">
        <f>IF('[2]p3'!$A$21&lt;&gt;0,'[2]p3'!$A$21,"")</f>
        <v>Doutorado em Estatística</v>
      </c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3"/>
    </row>
    <row r="13" spans="1:17" ht="12.75">
      <c r="A13" s="494"/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</row>
    <row r="14" spans="1:19" s="40" customFormat="1" ht="13.5" customHeight="1">
      <c r="A14" s="380" t="str">
        <f>T('[2]p14'!$C$13:$G$13)</f>
        <v>Gilberto da Silva Matos</v>
      </c>
      <c r="B14" s="381"/>
      <c r="C14" s="381"/>
      <c r="D14" s="381"/>
      <c r="E14" s="381"/>
      <c r="F14" s="381"/>
      <c r="G14" s="385"/>
      <c r="H14" s="60" t="s">
        <v>14</v>
      </c>
      <c r="I14" s="497">
        <f>IF('[2]p14'!$I$19&lt;&gt;0,'[2]p14'!$I$19,"")</f>
        <v>38047</v>
      </c>
      <c r="J14" s="498"/>
      <c r="K14" s="60" t="s">
        <v>183</v>
      </c>
      <c r="L14" s="497">
        <f>IF('[2]p14'!$J$19&lt;&gt;0,'[2]p14'!$J$19,"")</f>
        <v>39506</v>
      </c>
      <c r="M14" s="498"/>
      <c r="N14" s="61" t="s">
        <v>184</v>
      </c>
      <c r="O14" s="401" t="str">
        <f>IF('[2]p14'!$K$19&lt;&gt;0,'[2]p14'!$K$19,"")</f>
        <v>Port.R/SRH/167/04</v>
      </c>
      <c r="P14" s="401"/>
      <c r="Q14" s="403"/>
      <c r="R14" s="39"/>
      <c r="S14" s="39"/>
    </row>
    <row r="15" spans="1:17" s="2" customFormat="1" ht="13.5" customHeight="1">
      <c r="A15" s="454" t="s">
        <v>182</v>
      </c>
      <c r="B15" s="455"/>
      <c r="C15" s="443" t="str">
        <f>IF('[2]p14'!$A$19&lt;&gt;0,'[2]p14'!$A$19,"")</f>
        <v>Universidade de São Paulo - USP/SP.</v>
      </c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</row>
    <row r="16" spans="1:17" s="2" customFormat="1" ht="13.5" customHeight="1">
      <c r="A16" s="454" t="s">
        <v>185</v>
      </c>
      <c r="B16" s="512"/>
      <c r="C16" s="513" t="str">
        <f>IF('[2]p14'!$A$21&lt;&gt;0,'[2]p14'!$A$21,"")</f>
        <v>Doutorado em Estatística</v>
      </c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3"/>
    </row>
    <row r="17" spans="1:17" ht="12.75">
      <c r="A17" s="494"/>
      <c r="B17" s="494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</row>
    <row r="18" spans="1:19" s="40" customFormat="1" ht="13.5" customHeight="1">
      <c r="A18" s="380" t="str">
        <f>T('[2]p15'!$C$13:$G$13)</f>
        <v>Henrique Fernandes de Lima</v>
      </c>
      <c r="B18" s="381"/>
      <c r="C18" s="381"/>
      <c r="D18" s="381"/>
      <c r="E18" s="381"/>
      <c r="F18" s="381"/>
      <c r="G18" s="385"/>
      <c r="H18" s="60" t="s">
        <v>14</v>
      </c>
      <c r="I18" s="497">
        <f>IF('[2]p15'!$I$19&lt;&gt;0,'[2]p15'!$I$19,"")</f>
        <v>39142</v>
      </c>
      <c r="J18" s="498"/>
      <c r="K18" s="60" t="s">
        <v>183</v>
      </c>
      <c r="L18" s="497">
        <f>IF('[2]p15'!$J$19&lt;&gt;0,'[2]p15'!$J$19,"")</f>
        <v>39506</v>
      </c>
      <c r="M18" s="498"/>
      <c r="N18" s="61" t="s">
        <v>184</v>
      </c>
      <c r="O18" s="401" t="str">
        <f>IF('[2]p15'!$K$19&lt;&gt;0,'[2]p15'!$K$19,"")</f>
        <v>Port. R/SRH/148/2007</v>
      </c>
      <c r="P18" s="401"/>
      <c r="Q18" s="403"/>
      <c r="R18" s="39"/>
      <c r="S18" s="39"/>
    </row>
    <row r="19" spans="1:17" s="2" customFormat="1" ht="13.5" customHeight="1">
      <c r="A19" s="454" t="s">
        <v>182</v>
      </c>
      <c r="B19" s="455"/>
      <c r="C19" s="443" t="str">
        <f>IF('[2]p15'!$A$19&lt;&gt;0,'[2]p15'!$A$19,"")</f>
        <v>Universidade Federal do Ceará  - UFC / Fortaleza-CE</v>
      </c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</row>
    <row r="20" spans="1:17" s="2" customFormat="1" ht="13.5" customHeight="1">
      <c r="A20" s="454" t="s">
        <v>185</v>
      </c>
      <c r="B20" s="512"/>
      <c r="C20" s="513" t="str">
        <f>IF('[2]p15'!$A$21&lt;&gt;0,'[2]p15'!$A$21,"")</f>
        <v> Estágio Pós-Doutoral</v>
      </c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3"/>
    </row>
    <row r="21" spans="1:17" ht="12.75">
      <c r="A21" s="494"/>
      <c r="B21" s="494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</row>
    <row r="22" spans="1:19" s="40" customFormat="1" ht="13.5" customHeight="1">
      <c r="A22" s="380" t="str">
        <f>T('[2]p20'!$C$13:$G$13)</f>
        <v>Joseilson Raimundo de Lima</v>
      </c>
      <c r="B22" s="381"/>
      <c r="C22" s="381"/>
      <c r="D22" s="381"/>
      <c r="E22" s="381"/>
      <c r="F22" s="381"/>
      <c r="G22" s="385"/>
      <c r="H22" s="60" t="s">
        <v>14</v>
      </c>
      <c r="I22" s="497">
        <f>IF('[2]p20'!$I$19&lt;&gt;0,'[2]p20'!$I$19,"")</f>
        <v>38412</v>
      </c>
      <c r="J22" s="498"/>
      <c r="K22" s="60" t="s">
        <v>183</v>
      </c>
      <c r="L22" s="497">
        <f>IF('[2]p20'!$J$19&lt;&gt;0,'[2]p20'!$J$19,"")</f>
        <v>39506</v>
      </c>
      <c r="M22" s="498"/>
      <c r="N22" s="61" t="s">
        <v>184</v>
      </c>
      <c r="O22" s="401" t="str">
        <f>IF('[2]p20'!$K$19&lt;&gt;0,'[2]p20'!$K$19,"")</f>
        <v>Port.R/SRH/522/2005</v>
      </c>
      <c r="P22" s="401"/>
      <c r="Q22" s="403"/>
      <c r="R22" s="39"/>
      <c r="S22" s="39"/>
    </row>
    <row r="23" spans="1:17" s="2" customFormat="1" ht="13.5" customHeight="1">
      <c r="A23" s="454" t="s">
        <v>182</v>
      </c>
      <c r="B23" s="455"/>
      <c r="C23" s="443" t="str">
        <f>IF('[2]p20'!$A$19&lt;&gt;0,'[2]p20'!$A$19,"")</f>
        <v>Universidade Federal do Ceará - UFC / Fortaleza-CE</v>
      </c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444"/>
    </row>
    <row r="24" spans="1:17" s="2" customFormat="1" ht="13.5" customHeight="1">
      <c r="A24" s="454" t="s">
        <v>185</v>
      </c>
      <c r="B24" s="512"/>
      <c r="C24" s="513" t="str">
        <f>IF('[2]p20'!$A$21&lt;&gt;0,'[2]p20'!$A$21,"")</f>
        <v>Doutorado em Matemática</v>
      </c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3"/>
    </row>
    <row r="25" spans="1:17" ht="12.75">
      <c r="A25" s="494"/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</row>
    <row r="26" spans="1:19" s="40" customFormat="1" ht="13.5" customHeight="1">
      <c r="A26" s="380" t="str">
        <f>T('[2]p31'!$C$13:$G$13)</f>
        <v>Rosângela Silveira do Nascimento</v>
      </c>
      <c r="B26" s="381"/>
      <c r="C26" s="381"/>
      <c r="D26" s="381"/>
      <c r="E26" s="381"/>
      <c r="F26" s="381"/>
      <c r="G26" s="385"/>
      <c r="H26" s="60" t="s">
        <v>14</v>
      </c>
      <c r="I26" s="497">
        <f>IF('[2]p31'!$I$19&lt;&gt;0,'[2]p31'!$I$19,"")</f>
        <v>38777</v>
      </c>
      <c r="J26" s="498"/>
      <c r="K26" s="60" t="s">
        <v>183</v>
      </c>
      <c r="L26" s="497">
        <f>IF('[2]p31'!$J$19&lt;&gt;0,'[2]p31'!$J$19,"")</f>
        <v>39538</v>
      </c>
      <c r="M26" s="498"/>
      <c r="N26" s="61" t="s">
        <v>184</v>
      </c>
      <c r="O26" s="401" t="str">
        <f>IF('[2]p31'!$K$19&lt;&gt;0,'[2]p31'!$K$19,"")</f>
        <v>Port./R/SRH/524/2006</v>
      </c>
      <c r="P26" s="401"/>
      <c r="Q26" s="403"/>
      <c r="R26" s="39"/>
      <c r="S26" s="39"/>
    </row>
    <row r="27" spans="1:17" s="2" customFormat="1" ht="13.5" customHeight="1">
      <c r="A27" s="454" t="s">
        <v>182</v>
      </c>
      <c r="B27" s="455"/>
      <c r="C27" s="443" t="str">
        <f>IF('[2]p31'!$A$19&lt;&gt;0,'[2]p31'!$A$19,"")</f>
        <v>Universidade Federal Rural de Pernambuco.</v>
      </c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</row>
    <row r="28" spans="1:17" s="2" customFormat="1" ht="13.5" customHeight="1">
      <c r="A28" s="454" t="s">
        <v>185</v>
      </c>
      <c r="B28" s="512"/>
      <c r="C28" s="513" t="str">
        <f>IF('[2]p31'!$A$21&lt;&gt;0,'[2]p31'!$A$21,"")</f>
        <v>Mestrado em Estatística</v>
      </c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3"/>
    </row>
    <row r="29" s="62" customFormat="1" ht="12.75"/>
    <row r="30" s="62" customFormat="1" ht="12.75"/>
    <row r="31" s="62" customFormat="1" ht="12.75"/>
    <row r="32" s="62" customFormat="1" ht="12.75"/>
    <row r="33" s="62" customFormat="1" ht="12.75"/>
  </sheetData>
  <sheetProtection password="CA19" sheet="1" objects="1" scenarios="1"/>
  <mergeCells count="59">
    <mergeCell ref="F3:N3"/>
    <mergeCell ref="A4:Q5"/>
    <mergeCell ref="A1:Q1"/>
    <mergeCell ref="O3:P3"/>
    <mergeCell ref="A2:Q2"/>
    <mergeCell ref="A3:E3"/>
    <mergeCell ref="O6:Q6"/>
    <mergeCell ref="A7:B7"/>
    <mergeCell ref="C7:Q7"/>
    <mergeCell ref="A8:B8"/>
    <mergeCell ref="C8:Q8"/>
    <mergeCell ref="I6:J6"/>
    <mergeCell ref="L6:M6"/>
    <mergeCell ref="A6:G6"/>
    <mergeCell ref="A9:Q9"/>
    <mergeCell ref="I10:J10"/>
    <mergeCell ref="L10:M10"/>
    <mergeCell ref="O10:Q10"/>
    <mergeCell ref="A10:G10"/>
    <mergeCell ref="A11:B11"/>
    <mergeCell ref="C11:Q11"/>
    <mergeCell ref="A12:B12"/>
    <mergeCell ref="C12:Q12"/>
    <mergeCell ref="I14:J14"/>
    <mergeCell ref="L14:M14"/>
    <mergeCell ref="O14:Q14"/>
    <mergeCell ref="A14:G14"/>
    <mergeCell ref="A15:B15"/>
    <mergeCell ref="C15:Q15"/>
    <mergeCell ref="A16:B16"/>
    <mergeCell ref="C16:Q16"/>
    <mergeCell ref="A17:Q17"/>
    <mergeCell ref="I18:J18"/>
    <mergeCell ref="L18:M18"/>
    <mergeCell ref="O18:Q18"/>
    <mergeCell ref="A18:G18"/>
    <mergeCell ref="A19:B19"/>
    <mergeCell ref="C19:Q19"/>
    <mergeCell ref="A20:B20"/>
    <mergeCell ref="C20:Q20"/>
    <mergeCell ref="A21:Q21"/>
    <mergeCell ref="I22:J22"/>
    <mergeCell ref="L22:M22"/>
    <mergeCell ref="O22:Q22"/>
    <mergeCell ref="A22:G22"/>
    <mergeCell ref="A23:B23"/>
    <mergeCell ref="C23:Q23"/>
    <mergeCell ref="A24:B24"/>
    <mergeCell ref="C24:Q24"/>
    <mergeCell ref="A13:Q13"/>
    <mergeCell ref="A27:B27"/>
    <mergeCell ref="C27:Q27"/>
    <mergeCell ref="A28:B28"/>
    <mergeCell ref="C28:Q28"/>
    <mergeCell ref="A25:Q25"/>
    <mergeCell ref="I26:J26"/>
    <mergeCell ref="L26:M26"/>
    <mergeCell ref="O26:Q26"/>
    <mergeCell ref="A26:G2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845"/>
  <sheetViews>
    <sheetView tabSelected="1" workbookViewId="0" topLeftCell="A1">
      <selection activeCell="E3" sqref="E3:Q3"/>
    </sheetView>
  </sheetViews>
  <sheetFormatPr defaultColWidth="9.140625" defaultRowHeight="12.75"/>
  <cols>
    <col min="1" max="1" width="3.8515625" style="0" customWidth="1"/>
    <col min="2" max="2" width="9.28125" style="0" customWidth="1"/>
    <col min="5" max="5" width="4.421875" style="0" customWidth="1"/>
    <col min="6" max="6" width="7.7109375" style="0" customWidth="1"/>
    <col min="7" max="7" width="8.7109375" style="0" customWidth="1"/>
    <col min="8" max="8" width="8.140625" style="10" customWidth="1"/>
    <col min="9" max="9" width="5.28125" style="0" customWidth="1"/>
    <col min="10" max="10" width="2.421875" style="0" customWidth="1"/>
    <col min="11" max="11" width="2.7109375" style="0" customWidth="1"/>
    <col min="12" max="13" width="8.7109375" style="0" customWidth="1"/>
    <col min="14" max="14" width="4.42187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00390625" style="0" customWidth="1"/>
  </cols>
  <sheetData>
    <row r="1" spans="1:19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88" t="s">
        <v>159</v>
      </c>
      <c r="B3" s="389"/>
      <c r="C3" s="389"/>
      <c r="D3" s="390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7" t="s">
        <v>84</v>
      </c>
      <c r="S3" s="36" t="str">
        <f>'[2]p1'!$H$4</f>
        <v>2007.1</v>
      </c>
    </row>
    <row r="4" spans="1:19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</row>
    <row r="5" spans="1:19" s="1" customFormat="1" ht="12.75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</row>
    <row r="6" spans="1:19" s="8" customFormat="1" ht="13.5" thickBot="1">
      <c r="A6" s="516"/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</row>
    <row r="7" spans="1:20" s="14" customFormat="1" ht="13.5" thickBot="1">
      <c r="A7" s="28" t="s">
        <v>56</v>
      </c>
      <c r="B7" s="268" t="s">
        <v>89</v>
      </c>
      <c r="C7" s="208"/>
      <c r="D7" s="208"/>
      <c r="E7" s="269"/>
      <c r="F7" s="12" t="s">
        <v>90</v>
      </c>
      <c r="G7" s="12" t="s">
        <v>46</v>
      </c>
      <c r="H7" s="12" t="s">
        <v>47</v>
      </c>
      <c r="I7" s="12" t="s">
        <v>22</v>
      </c>
      <c r="J7" s="514" t="s">
        <v>69</v>
      </c>
      <c r="K7" s="515"/>
      <c r="L7" s="514" t="s">
        <v>48</v>
      </c>
      <c r="M7" s="517"/>
      <c r="N7" s="515"/>
      <c r="O7" s="51" t="s">
        <v>13</v>
      </c>
      <c r="P7" s="57" t="s">
        <v>181</v>
      </c>
      <c r="Q7" s="58" t="s">
        <v>14</v>
      </c>
      <c r="R7" s="57" t="s">
        <v>16</v>
      </c>
      <c r="S7" s="13" t="s">
        <v>26</v>
      </c>
      <c r="T7" s="55"/>
    </row>
    <row r="8" spans="1:19" s="20" customFormat="1" ht="12.75">
      <c r="A8" s="22">
        <f>IF('[2]p1'!$C$13&gt;0,1,"")</f>
        <v>1</v>
      </c>
      <c r="B8" s="527" t="str">
        <f>T('[2]p1'!$C$13:$G$13)</f>
        <v>Alciônio Saldanha de Oliveira</v>
      </c>
      <c r="C8" s="527" t="s">
        <v>194</v>
      </c>
      <c r="D8" s="527" t="s">
        <v>194</v>
      </c>
      <c r="E8" s="528" t="s">
        <v>194</v>
      </c>
      <c r="F8" s="15">
        <f>IF('[2]p1'!$J$13&gt;0,'[2]p1'!$J$13,"")</f>
        <v>336892</v>
      </c>
      <c r="G8" s="16" t="str">
        <f>IF('[2]p1'!$A$15&lt;&gt;0,'[2]p1'!$A$15,"")</f>
        <v>Mestre</v>
      </c>
      <c r="H8" s="17" t="str">
        <f>IF('[2]p1'!$B$15&lt;&gt;0,'[2]p1'!$B$15,"")</f>
        <v>Adjunto</v>
      </c>
      <c r="I8" s="18" t="str">
        <f>IF('[2]p1'!$C$15&lt;&gt;0,'[2]p1'!$C$15,"")</f>
        <v>I</v>
      </c>
      <c r="J8" s="52">
        <f>IF('[2]p1'!$F$15&lt;&gt;0,'[2]p1'!$F$15,"")</f>
        <v>40</v>
      </c>
      <c r="K8" s="54" t="str">
        <f>IF('[2]p1'!$G$15&lt;&gt;0,'[2]p1'!$G$15,"")</f>
        <v>DE</v>
      </c>
      <c r="L8" s="524" t="str">
        <f>T('[2]p1'!$H$15:$J$15)</f>
        <v>Docente do Quadro Efetivo</v>
      </c>
      <c r="M8" s="525"/>
      <c r="N8" s="526"/>
      <c r="O8" s="19">
        <f>IF('[2]p1'!$D$15&lt;&gt;0,'[2]p1'!$D$15,"")</f>
        <v>31216</v>
      </c>
      <c r="P8" s="56" t="str">
        <f>IF('[2]p1'!$E$15&lt;&gt;0,'[2]p1'!$E$15,"")</f>
        <v>Concur.</v>
      </c>
      <c r="Q8" s="155">
        <f>IF('[2]p1'!$K$15&lt;&gt;0,'[2]p1'!$K$15,"")</f>
      </c>
      <c r="R8" s="48">
        <f>IF('[2]p1'!$L$15&lt;&gt;0,'[2]p1'!$L$15,"")</f>
      </c>
      <c r="S8" s="15" t="str">
        <f>IF('[2]p1'!$L$13&lt;&gt;0,'[2]p1'!$L$13,"")</f>
        <v>Ativa</v>
      </c>
    </row>
    <row r="9" spans="1:19" s="20" customFormat="1" ht="12.75">
      <c r="A9" s="21">
        <f>IF('[2]p2'!$C$13&gt;0,2,"")</f>
        <v>2</v>
      </c>
      <c r="B9" s="521" t="str">
        <f>T('[2]p2'!$C$13:$G$13)</f>
        <v>Alexsandro Bezerra Cavalcanti</v>
      </c>
      <c r="C9" s="522" t="s">
        <v>200</v>
      </c>
      <c r="D9" s="522" t="s">
        <v>200</v>
      </c>
      <c r="E9" s="523" t="s">
        <v>200</v>
      </c>
      <c r="F9" s="21" t="str">
        <f>IF('[2]p2'!$J$13&gt;0,'[2]p2'!$J$13,"")</f>
        <v>2327828-3</v>
      </c>
      <c r="G9" s="17" t="str">
        <f>IF('[2]p2'!$A$15&lt;&gt;0,'[2]p2'!$A$15,"")</f>
        <v>Mestre</v>
      </c>
      <c r="H9" s="17" t="str">
        <f>IF('[2]p2'!$B$15&lt;&gt;0,'[2]p2'!$B$15,"")</f>
        <v>Assistente</v>
      </c>
      <c r="I9" s="18" t="str">
        <f>IF('[2]p2'!$C$15&lt;&gt;0,'[2]p2'!$C$15,"")</f>
        <v>I</v>
      </c>
      <c r="J9" s="53">
        <f>IF('[2]p2'!$F$15&lt;&gt;0,'[2]p2'!$F$15,"")</f>
        <v>40</v>
      </c>
      <c r="K9" s="50" t="str">
        <f>IF('[2]p2'!$G$15&lt;&gt;0,'[2]p2'!$G$15,"")</f>
        <v>DE</v>
      </c>
      <c r="L9" s="518" t="str">
        <f>T('[2]p2'!$H$15:$J$15)</f>
        <v>Docente em Estágio Probatório</v>
      </c>
      <c r="M9" s="519"/>
      <c r="N9" s="520"/>
      <c r="O9" s="19">
        <f>IF('[2]p2'!$D$15&lt;&gt;0,'[2]p2'!$D$15,"")</f>
        <v>37371</v>
      </c>
      <c r="P9" s="18" t="str">
        <f>IF('[2]p2'!$E$15&lt;&gt;0,'[2]p2'!$E$15,"")</f>
        <v>Concur.</v>
      </c>
      <c r="Q9" s="19">
        <f>IF('[2]p2'!$K$15&lt;&gt;0,'[2]p2'!$K$15,"")</f>
      </c>
      <c r="R9" s="49">
        <f>IF('[2]p2'!$L$15&lt;&gt;0,'[2]p2'!$L$15,"")</f>
      </c>
      <c r="S9" s="21" t="str">
        <f>IF('[2]p2'!$L$13&lt;&gt;0,'[2]p2'!$L$13,"")</f>
        <v>Afastado</v>
      </c>
    </row>
    <row r="10" spans="1:19" s="20" customFormat="1" ht="12.75">
      <c r="A10" s="21">
        <f>IF('[2]p3'!$C$13&gt;0,3,"")</f>
        <v>3</v>
      </c>
      <c r="B10" s="521" t="str">
        <f>T('[2]p3'!$C$13:$G$13)</f>
        <v>Amanda dos Santos Gomes</v>
      </c>
      <c r="C10" s="522" t="s">
        <v>200</v>
      </c>
      <c r="D10" s="522" t="s">
        <v>200</v>
      </c>
      <c r="E10" s="523" t="s">
        <v>200</v>
      </c>
      <c r="F10" s="21" t="str">
        <f>IF('[2]p3'!$J$13&gt;0,'[2]p3'!$J$13,"")</f>
        <v>2414289-0</v>
      </c>
      <c r="G10" s="17" t="str">
        <f>IF('[2]p3'!$A$15&lt;&gt;0,'[2]p3'!$A$15,"")</f>
        <v>Mestre</v>
      </c>
      <c r="H10" s="17" t="str">
        <f>IF('[2]p3'!$B$15&lt;&gt;0,'[2]p3'!$B$15,"")</f>
        <v>Assistente</v>
      </c>
      <c r="I10" s="18" t="str">
        <f>IF('[2]p3'!$C$15&lt;&gt;0,'[2]p3'!$C$15,"")</f>
        <v>I</v>
      </c>
      <c r="J10" s="53">
        <f>IF('[2]p3'!$F$15&lt;&gt;0,'[2]p3'!$F$15,"")</f>
        <v>40</v>
      </c>
      <c r="K10" s="50" t="str">
        <f>IF('[2]p3'!$G$15&lt;&gt;0,'[2]p3'!$G$15,"")</f>
        <v>DE</v>
      </c>
      <c r="L10" s="518" t="str">
        <f>T('[2]p3'!$H$15:$J$15)</f>
        <v>Docente em Estágio Probatório</v>
      </c>
      <c r="M10" s="519"/>
      <c r="N10" s="520"/>
      <c r="O10" s="19">
        <f>IF('[2]p3'!$D$15&lt;&gt;0,'[2]p3'!$D$15,"")</f>
        <v>38209</v>
      </c>
      <c r="P10" s="18" t="str">
        <f>IF('[2]p3'!$E$15&lt;&gt;0,'[2]p3'!$E$15,"")</f>
        <v>Concur.</v>
      </c>
      <c r="Q10" s="19">
        <f>IF('[2]p3'!$K$15&lt;&gt;0,'[2]p3'!$K$15,"")</f>
      </c>
      <c r="R10" s="49">
        <f>IF('[2]p3'!$L$15&lt;&gt;0,'[2]p3'!$L$15,"")</f>
      </c>
      <c r="S10" s="21" t="str">
        <f>IF('[2]p3'!$L$13&lt;&gt;0,'[2]p3'!$L$13,"")</f>
        <v>Afastado</v>
      </c>
    </row>
    <row r="11" spans="1:19" s="20" customFormat="1" ht="12.75">
      <c r="A11" s="21">
        <f>IF('[2]p4'!$C$13&gt;0,4,"")</f>
        <v>4</v>
      </c>
      <c r="B11" s="521" t="str">
        <f>T('[2]p4'!$C$13:$G$13)</f>
        <v>Amauri Araújo Cruz</v>
      </c>
      <c r="C11" s="522" t="s">
        <v>203</v>
      </c>
      <c r="D11" s="522" t="s">
        <v>203</v>
      </c>
      <c r="E11" s="523" t="s">
        <v>203</v>
      </c>
      <c r="F11" s="21" t="str">
        <f>IF('[2]p4'!$J$13&gt;0,'[2]p4'!$J$13,"")</f>
        <v>0333086</v>
      </c>
      <c r="G11" s="17" t="str">
        <f>IF('[2]p4'!$A$15&lt;&gt;0,'[2]p4'!$A$15,"")</f>
        <v>Especialista</v>
      </c>
      <c r="H11" s="17" t="str">
        <f>IF('[2]p4'!$B$15&lt;&gt;0,'[2]p4'!$B$15,"")</f>
        <v>Adjunto</v>
      </c>
      <c r="I11" s="18" t="str">
        <f>IF('[2]p4'!$C$15&lt;&gt;0,'[2]p4'!$C$15,"")</f>
        <v>IV</v>
      </c>
      <c r="J11" s="53">
        <f>IF('[2]p4'!$F$15&lt;&gt;0,'[2]p4'!$F$15,"")</f>
        <v>40</v>
      </c>
      <c r="K11" s="50" t="str">
        <f>IF('[2]p4'!$G$15&lt;&gt;0,'[2]p4'!$G$15,"")</f>
        <v>DE</v>
      </c>
      <c r="L11" s="518" t="str">
        <f>T('[2]p4'!$H$15:$J$15)</f>
        <v>Docente do Quadro Efetivo</v>
      </c>
      <c r="M11" s="519"/>
      <c r="N11" s="520"/>
      <c r="O11" s="19">
        <f>IF('[2]p4'!$D$15&lt;&gt;0,'[2]p4'!$D$15,"")</f>
        <v>29082</v>
      </c>
      <c r="P11" s="18" t="str">
        <f>IF('[2]p4'!$E$15&lt;&gt;0,'[2]p4'!$E$15,"")</f>
        <v>Concur.</v>
      </c>
      <c r="Q11" s="19">
        <f>IF('[2]p4'!$K$15&lt;&gt;0,'[2]p4'!$K$15,"")</f>
      </c>
      <c r="R11" s="49">
        <f>IF('[2]p4'!$L$15&lt;&gt;0,'[2]p4'!$L$15,"")</f>
      </c>
      <c r="S11" s="21" t="str">
        <f>IF('[2]p4'!$L$13&lt;&gt;0,'[2]p4'!$L$13,"")</f>
        <v>Ativa</v>
      </c>
    </row>
    <row r="12" spans="1:19" s="20" customFormat="1" ht="12.75">
      <c r="A12" s="21">
        <f>IF('[2]p5'!$C$13&gt;0,5,"")</f>
        <v>5</v>
      </c>
      <c r="B12" s="521" t="str">
        <f>T('[2]p5'!$C$13:$G$13)</f>
        <v>Antônio José da Silva</v>
      </c>
      <c r="C12" s="522" t="s">
        <v>195</v>
      </c>
      <c r="D12" s="522" t="s">
        <v>195</v>
      </c>
      <c r="E12" s="523" t="s">
        <v>195</v>
      </c>
      <c r="F12" s="21" t="str">
        <f>IF('[2]p5'!$J$13&gt;0,'[2]p5'!$J$13,"")</f>
        <v>0336520-2</v>
      </c>
      <c r="G12" s="17" t="str">
        <f>IF('[2]p5'!$A$15&lt;&gt;0,'[2]p5'!$A$15,"")</f>
        <v>Doutor</v>
      </c>
      <c r="H12" s="17" t="str">
        <f>IF('[2]p5'!$B$15&lt;&gt;0,'[2]p5'!$B$15,"")</f>
        <v>Associado</v>
      </c>
      <c r="I12" s="18" t="str">
        <f>IF('[2]p5'!$C$15&lt;&gt;0,'[2]p5'!$C$15,"")</f>
        <v>IV</v>
      </c>
      <c r="J12" s="53">
        <f>IF('[2]p5'!$F$15&lt;&gt;0,'[2]p5'!$F$15,"")</f>
        <v>40</v>
      </c>
      <c r="K12" s="50" t="str">
        <f>IF('[2]p5'!$G$15&lt;&gt;0,'[2]p5'!$G$15,"")</f>
        <v>DE</v>
      </c>
      <c r="L12" s="518" t="str">
        <f>T('[2]p5'!$H$15:$J$15)</f>
        <v>Docente do Quadro Efetivo</v>
      </c>
      <c r="M12" s="519"/>
      <c r="N12" s="520"/>
      <c r="O12" s="19">
        <f>IF('[2]p5'!$D$15&lt;&gt;0,'[2]p5'!$D$15,"")</f>
        <v>31168</v>
      </c>
      <c r="P12" s="18" t="str">
        <f>IF('[2]p5'!$E$15&lt;&gt;0,'[2]p5'!$E$15,"")</f>
        <v>Concur.</v>
      </c>
      <c r="Q12" s="19">
        <f>IF('[2]p5'!$K$15&lt;&gt;0,'[2]p5'!$K$15,"")</f>
      </c>
      <c r="R12" s="49">
        <f>IF('[2]p5'!$L$15&lt;&gt;0,'[2]p5'!$L$15,"")</f>
      </c>
      <c r="S12" s="21" t="str">
        <f>IF('[2]p5'!$L$13&lt;&gt;0,'[2]p5'!$L$13,"")</f>
        <v>Ativa</v>
      </c>
    </row>
    <row r="13" spans="1:19" s="20" customFormat="1" ht="12.75">
      <c r="A13" s="21">
        <f>IF('[2]p6'!$C$13&gt;0,6,"")</f>
        <v>6</v>
      </c>
      <c r="B13" s="521" t="str">
        <f>T('[2]p6'!$C$13:$G$13)</f>
        <v>Antônio Pereira Brandão Júnior</v>
      </c>
      <c r="C13" s="522" t="s">
        <v>196</v>
      </c>
      <c r="D13" s="522" t="s">
        <v>196</v>
      </c>
      <c r="E13" s="523" t="s">
        <v>196</v>
      </c>
      <c r="F13" s="21" t="str">
        <f>IF('[2]p6'!$J$13&gt;0,'[2]p2'!$J$13,"")</f>
        <v>2327828-3</v>
      </c>
      <c r="G13" s="17" t="str">
        <f>IF('[2]p6'!$A$15&lt;&gt;0,'[2]p6'!$A$15,"")</f>
        <v>Doutor</v>
      </c>
      <c r="H13" s="17" t="str">
        <f>IF('[2]p6'!$B$15&lt;&gt;0,'[2]p6'!$B$15,"")</f>
        <v>Adjunto</v>
      </c>
      <c r="I13" s="18" t="str">
        <f>IF('[2]p6'!$C$15&lt;&gt;0,'[2]p6'!$C$15,"")</f>
        <v>I</v>
      </c>
      <c r="J13" s="53">
        <f>IF('[2]p6'!$F$15&lt;&gt;0,'[2]p6'!$F$15,"")</f>
        <v>40</v>
      </c>
      <c r="K13" s="50" t="str">
        <f>IF('[2]p6'!$G$15&lt;&gt;0,'[2]p6'!$G$15,"")</f>
        <v>DE</v>
      </c>
      <c r="L13" s="518" t="str">
        <f>T('[2]p6'!$H$15:$J$15)</f>
        <v>Docente do Quadro Efetivo</v>
      </c>
      <c r="M13" s="519"/>
      <c r="N13" s="520"/>
      <c r="O13" s="19">
        <f>IF('[2]p6'!$D$15&lt;&gt;0,'[2]p6'!$D$15,"")</f>
        <v>36004</v>
      </c>
      <c r="P13" s="18" t="str">
        <f>IF('[2]p6'!$E$15&lt;&gt;0,'[2]p6'!$E$15,"")</f>
        <v>Concur.</v>
      </c>
      <c r="Q13" s="19">
        <f>IF('[2]p6'!$K$15&lt;&gt;0,'[2]p6'!$K$15,"")</f>
      </c>
      <c r="R13" s="49">
        <f>IF('[2]p6'!$L$15&lt;&gt;0,'[2]p6'!$L$15,"")</f>
      </c>
      <c r="S13" s="21" t="str">
        <f>IF('[2]p6'!$L$13&lt;&gt;0,'[2]p6'!$L$13,"")</f>
        <v>Ativa</v>
      </c>
    </row>
    <row r="14" spans="1:19" s="20" customFormat="1" ht="12.75">
      <c r="A14" s="21">
        <f>IF('[2]p7'!$C$13&gt;0,7,"")</f>
        <v>7</v>
      </c>
      <c r="B14" s="521" t="str">
        <f>T('[2]p7'!$C$13:$G$13)</f>
        <v>Aparecido Jesuino de Souza</v>
      </c>
      <c r="C14" s="522" t="s">
        <v>204</v>
      </c>
      <c r="D14" s="522" t="s">
        <v>204</v>
      </c>
      <c r="E14" s="523" t="s">
        <v>204</v>
      </c>
      <c r="F14" s="21" t="str">
        <f>IF('[2]p7'!$J$13&gt;0,'[2]p7'!$J$13,"")</f>
        <v>03350451</v>
      </c>
      <c r="G14" s="17" t="str">
        <f>IF('[2]p7'!$A$15&lt;&gt;0,'[2]p7'!$A$15,"")</f>
        <v>Doutor</v>
      </c>
      <c r="H14" s="17" t="str">
        <f>IF('[2]p7'!$B$15&lt;&gt;0,'[2]p7'!$B$15,"")</f>
        <v>Titular</v>
      </c>
      <c r="I14" s="18" t="str">
        <f>IF('[2]p7'!$C$15&lt;&gt;0,'[2]p7'!$C$15,"")</f>
        <v>Único</v>
      </c>
      <c r="J14" s="53">
        <f>IF('[2]p7'!$F$15&lt;&gt;0,'[2]p7'!$F$15,"")</f>
        <v>40</v>
      </c>
      <c r="K14" s="50" t="str">
        <f>IF('[2]p7'!$G$15&lt;&gt;0,'[2]p7'!$G$15,"")</f>
        <v>DE</v>
      </c>
      <c r="L14" s="518" t="str">
        <f>T('[2]p7'!$H$15:$J$15)</f>
        <v>Docente do Quadro Efetivo</v>
      </c>
      <c r="M14" s="519"/>
      <c r="N14" s="520"/>
      <c r="O14" s="19">
        <f>IF('[2]p7'!$D$15&lt;&gt;0,'[2]p7'!$D$15,"")</f>
        <v>30011</v>
      </c>
      <c r="P14" s="18" t="str">
        <f>IF('[2]p7'!$E$15&lt;&gt;0,'[2]p7'!$E$15,"")</f>
        <v>Concur.</v>
      </c>
      <c r="Q14" s="19">
        <f>IF('[2]p7'!$K$15&lt;&gt;0,'[2]p7'!$K$15,"")</f>
      </c>
      <c r="R14" s="49">
        <f>IF('[2]p7'!$L$15&lt;&gt;0,'[2]p7'!$L$15,"")</f>
      </c>
      <c r="S14" s="21" t="str">
        <f>IF('[2]p7'!$L$13&lt;&gt;0,'[2]p7'!$L$13,"")</f>
        <v>Ativa</v>
      </c>
    </row>
    <row r="15" spans="1:19" s="20" customFormat="1" ht="12.75">
      <c r="A15" s="21">
        <f>IF('[2]p8'!$C$13&gt;0,8,"")</f>
        <v>8</v>
      </c>
      <c r="B15" s="521" t="str">
        <f>T('[2]p8'!$C$13:$G$13)</f>
        <v>Bianca Morelli Casalvara Caretta</v>
      </c>
      <c r="C15" s="522" t="s">
        <v>205</v>
      </c>
      <c r="D15" s="522" t="s">
        <v>205</v>
      </c>
      <c r="E15" s="523" t="s">
        <v>205</v>
      </c>
      <c r="F15" s="21" t="str">
        <f>IF('[2]p8'!$J$13&gt;0,'[2]p8'!$J$13,"")</f>
        <v>1527755-9</v>
      </c>
      <c r="G15" s="17" t="str">
        <f>IF('[2]p8'!$A$15&lt;&gt;0,'[2]p8'!$A$15,"")</f>
        <v>Doutor</v>
      </c>
      <c r="H15" s="17" t="str">
        <f>IF('[2]p8'!$B$15&lt;&gt;0,'[2]p8'!$B$15,"")</f>
        <v>Adjunto</v>
      </c>
      <c r="I15" s="18" t="str">
        <f>IF('[2]p8'!$C$15&lt;&gt;0,'[2]p8'!$C$15,"")</f>
        <v>I</v>
      </c>
      <c r="J15" s="53">
        <f>IF('[2]p8'!$F$15&lt;&gt;0,'[2]p8'!$F$15,"")</f>
        <v>40</v>
      </c>
      <c r="K15" s="50" t="str">
        <f>IF('[2]p8'!$G$15&lt;&gt;0,'[2]p8'!$G$15,"")</f>
        <v>DE</v>
      </c>
      <c r="L15" s="518" t="str">
        <f>T('[2]p8'!$H$15:$J$15)</f>
        <v>Docente em Estágio Probatório</v>
      </c>
      <c r="M15" s="519"/>
      <c r="N15" s="520"/>
      <c r="O15" s="19">
        <f>IF('[2]p8'!$D$15&lt;&gt;0,'[2]p8'!$D$15,"")</f>
        <v>38813</v>
      </c>
      <c r="P15" s="18" t="str">
        <f>IF('[2]p8'!$E$15&lt;&gt;0,'[2]p8'!$E$15,"")</f>
        <v>Concur.</v>
      </c>
      <c r="Q15" s="19">
        <f>IF('[2]p8'!$K$15&lt;&gt;0,'[2]p8'!$K$15,"")</f>
      </c>
      <c r="R15" s="49">
        <f>IF('[2]p8'!$L$15&lt;&gt;0,'[2]p8'!$L$15,"")</f>
      </c>
      <c r="S15" s="21" t="str">
        <f>IF('[2]p8'!$L$13&lt;&gt;0,'[2]p8'!$L$13,"")</f>
        <v>Ativa</v>
      </c>
    </row>
    <row r="16" spans="1:19" s="20" customFormat="1" ht="12.75">
      <c r="A16" s="21">
        <f>IF('[2]p9'!$C$13&gt;0,9,"")</f>
        <v>9</v>
      </c>
      <c r="B16" s="521" t="str">
        <f>T('[2]p9'!$C$13:$G$13)</f>
        <v>Bráulio Maia Junior</v>
      </c>
      <c r="C16" s="522" t="s">
        <v>206</v>
      </c>
      <c r="D16" s="522" t="s">
        <v>206</v>
      </c>
      <c r="E16" s="523" t="s">
        <v>206</v>
      </c>
      <c r="F16" s="21" t="str">
        <f>IF('[2]p9'!$J$13&gt;0,'[2]p9'!$J$13,"")</f>
        <v>0333027-1</v>
      </c>
      <c r="G16" s="17" t="str">
        <f>IF('[2]p9'!$A$15&lt;&gt;0,'[2]p9'!$A$15,"")</f>
        <v>Doutor</v>
      </c>
      <c r="H16" s="17" t="str">
        <f>IF('[2]p9'!$B$15&lt;&gt;0,'[2]p9'!$B$15,"")</f>
        <v>Associado</v>
      </c>
      <c r="I16" s="18" t="str">
        <f>IF('[2]p9'!$C$15&lt;&gt;0,'[2]p9'!$C$15,"")</f>
        <v>I</v>
      </c>
      <c r="J16" s="53">
        <f>IF('[2]p9'!$F$15&lt;&gt;0,'[2]p9'!$F$15,"")</f>
        <v>40</v>
      </c>
      <c r="K16" s="50" t="str">
        <f>IF('[2]p9'!$G$15&lt;&gt;0,'[2]p9'!$G$15,"")</f>
        <v>DE</v>
      </c>
      <c r="L16" s="518" t="str">
        <f>T('[2]p9'!$H$15:$J$15)</f>
        <v>Docente do Quadro Efetivo</v>
      </c>
      <c r="M16" s="519"/>
      <c r="N16" s="520"/>
      <c r="O16" s="19">
        <f>IF('[2]p9'!$D$15&lt;&gt;0,'[2]p9'!$D$15,"")</f>
        <v>29082</v>
      </c>
      <c r="P16" s="18" t="str">
        <f>IF('[2]p9'!$E$15&lt;&gt;0,'[2]p9'!$E$15,"")</f>
        <v>Concur.</v>
      </c>
      <c r="Q16" s="19">
        <f>IF('[2]p9'!$K$15&lt;&gt;0,'[2]p9'!$K$15,"")</f>
      </c>
      <c r="R16" s="49">
        <f>IF('[2]p9'!$L$15&lt;&gt;0,'[2]p9'!$L$15,"")</f>
      </c>
      <c r="S16" s="21" t="str">
        <f>IF('[2]p9'!$L$13&lt;&gt;0,'[2]p9'!$L$13,"")</f>
        <v>Ativa</v>
      </c>
    </row>
    <row r="17" spans="1:19" s="20" customFormat="1" ht="12.75">
      <c r="A17" s="21">
        <f>IF('[2]p10'!$C$13&gt;0,10,"")</f>
        <v>10</v>
      </c>
      <c r="B17" s="521" t="str">
        <f>T('[2]p10'!$C$13:$G$13)</f>
        <v>Claudianor Oliveira Alves</v>
      </c>
      <c r="C17" s="522" t="s">
        <v>207</v>
      </c>
      <c r="D17" s="522" t="s">
        <v>207</v>
      </c>
      <c r="E17" s="523" t="s">
        <v>207</v>
      </c>
      <c r="F17" s="21" t="str">
        <f>IF('[2]p10'!$J$13&gt;0,'[2]p10'!$J$13,"")</f>
        <v>6338063</v>
      </c>
      <c r="G17" s="17" t="str">
        <f>IF('[2]p10'!$A$15&lt;&gt;0,'[2]p10'!$A$15,"")</f>
        <v>Doutor</v>
      </c>
      <c r="H17" s="17" t="str">
        <f>IF('[2]p10'!$B$15&lt;&gt;0,'[2]p10'!$B$15,"")</f>
        <v>Titular</v>
      </c>
      <c r="I17" s="18" t="str">
        <f>IF('[2]p10'!$C$15&lt;&gt;0,'[2]p10'!$C$15,"")</f>
        <v>Único</v>
      </c>
      <c r="J17" s="53">
        <f>IF('[2]p10'!$F$15&lt;&gt;0,'[2]p10'!$F$15,"")</f>
        <v>40</v>
      </c>
      <c r="K17" s="50" t="str">
        <f>IF('[2]p10'!$G$15&lt;&gt;0,'[2]p10'!$G$15,"")</f>
        <v>DE</v>
      </c>
      <c r="L17" s="518" t="str">
        <f>T('[2]p10'!$H$15:$J$15)</f>
        <v>Docente do Quadro Efetivo</v>
      </c>
      <c r="M17" s="519"/>
      <c r="N17" s="520"/>
      <c r="O17" s="19">
        <f>IF('[2]p10'!$D$15&lt;&gt;0,'[2]p10'!$D$15,"")</f>
        <v>33482</v>
      </c>
      <c r="P17" s="18" t="str">
        <f>IF('[2]p10'!$E$15&lt;&gt;0,'[2]p10'!$E$15,"")</f>
        <v>Concur.</v>
      </c>
      <c r="Q17" s="19">
        <f>IF('[2]p10'!$K$15&lt;&gt;0,'[2]p10'!$K$15,"")</f>
      </c>
      <c r="R17" s="49">
        <f>IF('[2]p10'!$L$15&lt;&gt;0,'[2]p10'!$L$15,"")</f>
      </c>
      <c r="S17" s="21" t="str">
        <f>IF('[2]p10'!$L$13&lt;&gt;0,'[2]p10'!$L$13,"")</f>
        <v>Ativa</v>
      </c>
    </row>
    <row r="18" spans="1:19" s="20" customFormat="1" ht="12.75">
      <c r="A18" s="21">
        <f>IF('[2]p11'!$C$13&gt;0,11,"")</f>
        <v>11</v>
      </c>
      <c r="B18" s="521" t="str">
        <f>T('[2]p11'!$C$13:$G$13)</f>
        <v>Daniel Cordeiro de Morais Filho</v>
      </c>
      <c r="C18" s="522" t="s">
        <v>208</v>
      </c>
      <c r="D18" s="522" t="s">
        <v>208</v>
      </c>
      <c r="E18" s="523" t="s">
        <v>208</v>
      </c>
      <c r="F18" s="21" t="str">
        <f>IF('[2]p11'!$J$13&gt;0,'[2]p11'!$J$13,"")</f>
        <v>0336979-1</v>
      </c>
      <c r="G18" s="17" t="str">
        <f>IF('[2]p11'!$A$15&lt;&gt;0,'[2]p11'!$A$15,"")</f>
        <v>Doutor</v>
      </c>
      <c r="H18" s="17" t="str">
        <f>IF('[2]p11'!$B$15&lt;&gt;0,'[2]p11'!$B$15,"")</f>
        <v>Titular</v>
      </c>
      <c r="I18" s="18" t="str">
        <f>IF('[2]p11'!$C$15&lt;&gt;0,'[2]p11'!$C$15,"")</f>
        <v>Único</v>
      </c>
      <c r="J18" s="53">
        <f>IF('[2]p11'!$F$15&lt;&gt;0,'[2]p11'!$F$15,"")</f>
        <v>40</v>
      </c>
      <c r="K18" s="50" t="str">
        <f>IF('[2]p11'!$G$15&lt;&gt;0,'[2]p11'!$G$15,"")</f>
        <v>DE</v>
      </c>
      <c r="L18" s="518" t="str">
        <f>T('[2]p11'!$H$15:$J$15)</f>
        <v>Docente do Quadro Efetivo</v>
      </c>
      <c r="M18" s="519"/>
      <c r="N18" s="520"/>
      <c r="O18" s="19">
        <f>IF('[2]p11'!$D$15&lt;&gt;0,'[2]p11'!$D$15,"")</f>
        <v>31625</v>
      </c>
      <c r="P18" s="18" t="str">
        <f>IF('[2]p11'!$E$15&lt;&gt;0,'[2]p11'!$E$15,"")</f>
        <v>Concur.</v>
      </c>
      <c r="Q18" s="19">
        <f>IF('[2]p11'!$K$15&lt;&gt;0,'[2]p11'!$K$15,"")</f>
      </c>
      <c r="R18" s="49">
        <f>IF('[2]p11'!$L$15&lt;&gt;0,'[2]p11'!$L$15,"")</f>
      </c>
      <c r="S18" s="21" t="str">
        <f>IF('[2]p11'!$L$13&lt;&gt;0,'[2]p11'!$L$13,"")</f>
        <v>Ativa</v>
      </c>
    </row>
    <row r="19" spans="1:19" s="20" customFormat="1" ht="12.75">
      <c r="A19" s="21">
        <f>IF('[2]p12'!$C$13&gt;0,12,"")</f>
        <v>12</v>
      </c>
      <c r="B19" s="521" t="str">
        <f>T('[2]p12'!$C$13:$G$13)</f>
        <v>Florence Ayres Campello de Oliveira</v>
      </c>
      <c r="C19" s="522" t="s">
        <v>210</v>
      </c>
      <c r="D19" s="522" t="s">
        <v>210</v>
      </c>
      <c r="E19" s="523" t="s">
        <v>210</v>
      </c>
      <c r="F19" s="21" t="str">
        <f>IF('[2]p12'!$J$13&gt;0,'[2]p12'!$J$13,"")</f>
        <v>0332624-0</v>
      </c>
      <c r="G19" s="17" t="str">
        <f>IF('[2]p12'!$A$15&lt;&gt;0,'[2]p12'!$A$15,"")</f>
        <v>Mestre</v>
      </c>
      <c r="H19" s="17" t="str">
        <f>IF('[2]p12'!$B$15&lt;&gt;0,'[2]p12'!$B$15,"")</f>
        <v>Adjunto</v>
      </c>
      <c r="I19" s="18" t="str">
        <f>IF('[2]p12'!$C$15&lt;&gt;0,'[2]p12'!$C$15,"")</f>
        <v>IV</v>
      </c>
      <c r="J19" s="53">
        <f>IF('[2]p12'!$F$15&lt;&gt;0,'[2]p12'!$F$15,"")</f>
        <v>40</v>
      </c>
      <c r="K19" s="50" t="str">
        <f>IF('[2]p12'!$G$15&lt;&gt;0,'[2]p12'!$G$15,"")</f>
        <v>DE</v>
      </c>
      <c r="L19" s="518" t="str">
        <f>T('[2]p12'!$H$15:$J$15)</f>
        <v>Docente do Quadro Efetivo</v>
      </c>
      <c r="M19" s="519"/>
      <c r="N19" s="520"/>
      <c r="O19" s="19">
        <f>IF('[2]p12'!$D$15&lt;&gt;0,'[2]p12'!$D$15,"")</f>
        <v>28929</v>
      </c>
      <c r="P19" s="18" t="str">
        <f>IF('[2]p12'!$E$15&lt;&gt;0,'[2]p12'!$E$15,"")</f>
        <v>Concur.</v>
      </c>
      <c r="Q19" s="19">
        <f>IF('[2]p12'!$K$15&lt;&gt;0,'[2]p12'!$K$15,"")</f>
      </c>
      <c r="R19" s="49">
        <f>IF('[2]p12'!$L$15&lt;&gt;0,'[2]p12'!$L$15,"")</f>
      </c>
      <c r="S19" s="21" t="str">
        <f>IF('[2]p12'!$L$13&lt;&gt;0,'[2]p12'!$L$13,"")</f>
        <v>Ativa</v>
      </c>
    </row>
    <row r="20" spans="1:19" s="20" customFormat="1" ht="12.75">
      <c r="A20" s="21">
        <f>IF('[2]p13'!$C$13&gt;0,13,"")</f>
        <v>13</v>
      </c>
      <c r="B20" s="521" t="str">
        <f>T('[2]p13'!$C$13:$G$13)</f>
        <v>Francisco Antônio Morais de Souza</v>
      </c>
      <c r="C20" s="522" t="s">
        <v>211</v>
      </c>
      <c r="D20" s="522" t="s">
        <v>211</v>
      </c>
      <c r="E20" s="523" t="s">
        <v>211</v>
      </c>
      <c r="F20" s="21" t="str">
        <f>IF('[2]p13'!$J$13&gt;0,'[2]p13'!$J$13,"")</f>
        <v>0335559-4</v>
      </c>
      <c r="G20" s="17" t="str">
        <f>IF('[2]p13'!$A$15&lt;&gt;0,'[2]p13'!$A$15,"")</f>
        <v>Doutor</v>
      </c>
      <c r="H20" s="17" t="str">
        <f>IF('[2]p13'!$B$15&lt;&gt;0,'[2]p13'!$B$15,"")</f>
        <v>Associado</v>
      </c>
      <c r="I20" s="18" t="str">
        <f>IF('[2]p13'!$C$15&lt;&gt;0,'[2]p13'!$C$15,"")</f>
        <v>I</v>
      </c>
      <c r="J20" s="53">
        <f>IF('[2]p13'!$F$15&lt;&gt;0,'[2]p13'!$F$15,"")</f>
        <v>40</v>
      </c>
      <c r="K20" s="50" t="str">
        <f>IF('[2]p13'!$G$15&lt;&gt;0,'[2]p13'!$G$15,"")</f>
        <v>DE</v>
      </c>
      <c r="L20" s="518" t="str">
        <f>T('[2]p13'!$H$15:$J$15)</f>
        <v>Docente do Quadro Efetivo</v>
      </c>
      <c r="M20" s="519"/>
      <c r="N20" s="520"/>
      <c r="O20" s="19">
        <f>IF('[2]p13'!$D$15&lt;&gt;0,'[2]p13'!$D$15,"")</f>
        <v>30372</v>
      </c>
      <c r="P20" s="18" t="str">
        <f>IF('[2]p13'!$E$15&lt;&gt;0,'[2]p13'!$E$15,"")</f>
        <v>Concur.</v>
      </c>
      <c r="Q20" s="19">
        <f>IF('[2]p13'!$K$15&lt;&gt;0,'[2]p13'!$K$15,"")</f>
      </c>
      <c r="R20" s="49">
        <f>IF('[2]p13'!$L$15&lt;&gt;0,'[2]p13'!$L$15,"")</f>
      </c>
      <c r="S20" s="21" t="str">
        <f>IF('[2]p13'!$L$13&lt;&gt;0,'[2]p13'!$L$13,"")</f>
        <v>Ativa</v>
      </c>
    </row>
    <row r="21" spans="1:19" s="20" customFormat="1" ht="12.75">
      <c r="A21" s="21">
        <f>IF('[2]p14'!$C$13&gt;0,14,"")</f>
        <v>14</v>
      </c>
      <c r="B21" s="521" t="str">
        <f>T('[2]p14'!$C$13:$G$13)</f>
        <v>Gilberto da Silva Matos</v>
      </c>
      <c r="C21" s="522" t="s">
        <v>212</v>
      </c>
      <c r="D21" s="522" t="s">
        <v>212</v>
      </c>
      <c r="E21" s="523" t="s">
        <v>212</v>
      </c>
      <c r="F21" s="21" t="str">
        <f>IF('[2]p14'!$J$13&gt;0,'[2]p14'!$J$13,"")</f>
        <v>1350510-4</v>
      </c>
      <c r="G21" s="17" t="str">
        <f>IF('[2]p14'!$A$15&lt;&gt;0,'[2]p14'!$A$15,"")</f>
        <v>Mestre</v>
      </c>
      <c r="H21" s="17" t="str">
        <f>IF('[2]p14'!$B$15&lt;&gt;0,'[2]p14'!$B$15,"")</f>
        <v>Assistente</v>
      </c>
      <c r="I21" s="18" t="str">
        <f>IF('[2]p14'!$C$15&lt;&gt;0,'[2]p14'!$C$15,"")</f>
        <v>I</v>
      </c>
      <c r="J21" s="53">
        <f>IF('[2]p14'!$F$15&lt;&gt;0,'[2]p14'!$F$15,"")</f>
        <v>40</v>
      </c>
      <c r="K21" s="50" t="str">
        <f>IF('[2]p14'!$G$15&lt;&gt;0,'[2]p14'!$G$15,"")</f>
        <v>DE</v>
      </c>
      <c r="L21" s="518" t="str">
        <f>T('[2]p14'!$H$15:$J$15)</f>
        <v>Docente em Estágio Probatório</v>
      </c>
      <c r="M21" s="519"/>
      <c r="N21" s="520"/>
      <c r="O21" s="19" t="str">
        <f>IF('[2]p14'!$D$15&lt;&gt;0,'[2]p14'!$D$15,"")</f>
        <v>25/04/02</v>
      </c>
      <c r="P21" s="18" t="str">
        <f>IF('[2]p14'!$E$15&lt;&gt;0,'[2]p14'!$E$15,"")</f>
        <v>Concur.</v>
      </c>
      <c r="Q21" s="19">
        <f>IF('[2]p14'!$K$15&lt;&gt;0,'[2]p14'!$K$15,"")</f>
      </c>
      <c r="R21" s="49">
        <f>IF('[2]p14'!$L$15&lt;&gt;0,'[2]p14'!$L$15,"")</f>
      </c>
      <c r="S21" s="21" t="str">
        <f>IF('[2]p14'!$L$13&lt;&gt;0,'[2]p14'!$L$13,"")</f>
        <v>Afastado</v>
      </c>
    </row>
    <row r="22" spans="1:19" s="20" customFormat="1" ht="12.75">
      <c r="A22" s="21">
        <f>IF('[2]p15'!$C$13&gt;0,15,"")</f>
        <v>15</v>
      </c>
      <c r="B22" s="521" t="str">
        <f>T('[2]p15'!$C$13:$G$13)</f>
        <v>Henrique Fernandes de Lima</v>
      </c>
      <c r="C22" s="522" t="s">
        <v>197</v>
      </c>
      <c r="D22" s="522" t="s">
        <v>197</v>
      </c>
      <c r="E22" s="523" t="s">
        <v>197</v>
      </c>
      <c r="F22" s="21" t="str">
        <f>IF('[2]p15'!$J$13&gt;0,'[2]p15'!$J$13,"")</f>
        <v>1459040-7</v>
      </c>
      <c r="G22" s="17" t="str">
        <f>IF('[2]p15'!$A$15&lt;&gt;0,'[2]p15'!$A$15,"")</f>
        <v>Doutor</v>
      </c>
      <c r="H22" s="17" t="str">
        <f>IF('[2]p15'!$B$15&lt;&gt;0,'[2]p15'!$B$15,"")</f>
        <v>Adjunto</v>
      </c>
      <c r="I22" s="18" t="str">
        <f>IF('[2]p15'!$C$15&lt;&gt;0,'[2]p15'!$C$15,"")</f>
        <v>I</v>
      </c>
      <c r="J22" s="53">
        <f>IF('[2]p15'!$F$15&lt;&gt;0,'[2]p15'!$F$15,"")</f>
        <v>40</v>
      </c>
      <c r="K22" s="50" t="str">
        <f>IF('[2]p15'!$G$15&lt;&gt;0,'[2]p15'!$G$15,"")</f>
        <v>DE</v>
      </c>
      <c r="L22" s="518" t="str">
        <f>T('[2]p15'!$H$15:$J$15)</f>
        <v>Docente em Estágio Probatório</v>
      </c>
      <c r="M22" s="519"/>
      <c r="N22" s="520"/>
      <c r="O22" s="19">
        <f>IF('[2]p15'!$D$15&lt;&gt;0,'[2]p15'!$D$15,"")</f>
        <v>38175</v>
      </c>
      <c r="P22" s="18" t="str">
        <f>IF('[2]p15'!$E$15&lt;&gt;0,'[2]p15'!$E$15,"")</f>
        <v>Concur.</v>
      </c>
      <c r="Q22" s="19">
        <f>IF('[2]p15'!$K$15&lt;&gt;0,'[2]p15'!$K$15,"")</f>
      </c>
      <c r="R22" s="49">
        <f>IF('[2]p15'!$L$15&lt;&gt;0,'[2]p15'!$L$15,"")</f>
      </c>
      <c r="S22" s="21" t="str">
        <f>IF('[2]p16'!$L$13&lt;&gt;0,'[2]p16'!$L$13,"")</f>
        <v>Ativa</v>
      </c>
    </row>
    <row r="23" spans="1:19" s="20" customFormat="1" ht="12.75">
      <c r="A23" s="21">
        <f>IF('[2]p16'!$C$13&gt;0,16,"")</f>
        <v>16</v>
      </c>
      <c r="B23" s="521" t="str">
        <f>T('[2]p16'!$C$13:$G$13)</f>
        <v>Izabel Maria Barbosa de Albuquerque</v>
      </c>
      <c r="C23" s="522" t="s">
        <v>197</v>
      </c>
      <c r="D23" s="522" t="s">
        <v>197</v>
      </c>
      <c r="E23" s="523" t="s">
        <v>197</v>
      </c>
      <c r="F23" s="21" t="str">
        <f>IF('[2]p16'!$J$13&gt;0,'[2]p16'!$J$13,"")</f>
        <v>0334048-0</v>
      </c>
      <c r="G23" s="17" t="str">
        <f>IF('[2]p16'!$A$15&lt;&gt;0,'[2]p16'!$A$15,"")</f>
        <v>Doutor</v>
      </c>
      <c r="H23" s="17" t="str">
        <f>IF('[2]p16'!$B$15&lt;&gt;0,'[2]p16'!$B$15,"")</f>
        <v>Adjunto</v>
      </c>
      <c r="I23" s="18" t="str">
        <f>IF('[2]p16'!$C$15&lt;&gt;0,'[2]p16'!$C$15,"")</f>
        <v>IV</v>
      </c>
      <c r="J23" s="53">
        <f>IF('[2]p16'!$F$15&lt;&gt;0,'[2]p16'!$F$15,"")</f>
        <v>40</v>
      </c>
      <c r="K23" s="50" t="str">
        <f>IF('[2]p16'!$G$15&lt;&gt;0,'[2]p16'!$G$15,"")</f>
        <v>DE</v>
      </c>
      <c r="L23" s="518" t="str">
        <f>T('[2]p16'!$H$15:$J$15)</f>
        <v>Docente do Quadro Efetivo</v>
      </c>
      <c r="M23" s="519"/>
      <c r="N23" s="520"/>
      <c r="O23" s="19">
        <f>IF('[2]p16'!$D$15&lt;&gt;0,'[2]p16'!$D$15,"")</f>
        <v>29290</v>
      </c>
      <c r="P23" s="18" t="str">
        <f>IF('[2]p16'!$E$15&lt;&gt;0,'[2]p16'!$E$15,"")</f>
        <v>Concur.</v>
      </c>
      <c r="Q23" s="19">
        <f>IF('[2]p16'!$K$15&lt;&gt;0,'[2]p16'!$K$15,"")</f>
      </c>
      <c r="R23" s="49">
        <f>IF('[2]p16'!$L$15&lt;&gt;0,'[2]p16'!$L$15,"")</f>
      </c>
      <c r="S23" s="21" t="str">
        <f>IF('[2]p16'!$L$13&lt;&gt;0,'[2]p16'!$L$13,"")</f>
        <v>Ativa</v>
      </c>
    </row>
    <row r="24" spans="1:19" s="20" customFormat="1" ht="12.75">
      <c r="A24" s="21">
        <f>IF('[2]p17'!$C$13&gt;0,17,"")</f>
        <v>17</v>
      </c>
      <c r="B24" s="521" t="str">
        <f>T('[2]p17'!$C$13:$G$13)</f>
        <v>Jaime Alves Barbosa Sobrinho</v>
      </c>
      <c r="C24" s="522" t="s">
        <v>214</v>
      </c>
      <c r="D24" s="522" t="s">
        <v>214</v>
      </c>
      <c r="E24" s="523" t="s">
        <v>214</v>
      </c>
      <c r="F24" s="21" t="str">
        <f>IF('[2]p17'!$J$13&gt;0,'[2]p17'!$J$13,"")</f>
        <v>0337185-7</v>
      </c>
      <c r="G24" s="17" t="str">
        <f>IF('[2]p17'!$A$15&lt;&gt;0,'[2]p17'!$A$15,"")</f>
        <v>Doutor</v>
      </c>
      <c r="H24" s="17" t="str">
        <f>IF('[2]p17'!$B$15&lt;&gt;0,'[2]p17'!$B$15,"")</f>
        <v>Associado</v>
      </c>
      <c r="I24" s="18" t="str">
        <f>IF('[2]p17'!$C$15&lt;&gt;0,'[2]p17'!$C$15,"")</f>
        <v>I</v>
      </c>
      <c r="J24" s="53">
        <f>IF('[2]p17'!$F$15&lt;&gt;0,'[2]p17'!$F$15,"")</f>
        <v>40</v>
      </c>
      <c r="K24" s="50" t="str">
        <f>IF('[2]p17'!$G$15&lt;&gt;0,'[2]p17'!$G$15,"")</f>
        <v>DE</v>
      </c>
      <c r="L24" s="518" t="str">
        <f>T('[2]p17'!$H$15:$J$15)</f>
        <v>Docente do Quadro Efetivo</v>
      </c>
      <c r="M24" s="519"/>
      <c r="N24" s="520"/>
      <c r="O24" s="19">
        <f>IF('[2]p17'!$D$15&lt;&gt;0,'[2]p17'!$D$15,"")</f>
        <v>32782</v>
      </c>
      <c r="P24" s="18" t="str">
        <f>IF('[2]p17'!$E$15&lt;&gt;0,'[2]p17'!$E$15,"")</f>
        <v>Concur.</v>
      </c>
      <c r="Q24" s="19">
        <f>IF('[2]p17'!$K$15&lt;&gt;0,'[2]p17'!$K$15,"")</f>
      </c>
      <c r="R24" s="49">
        <f>IF('[2]p17'!$L$15&lt;&gt;0,'[2]p17'!$L$15,"")</f>
      </c>
      <c r="S24" s="21" t="str">
        <f>IF('[2]p17'!$L$13&lt;&gt;0,'[2]p17'!$L$13,"")</f>
        <v>Ativa</v>
      </c>
    </row>
    <row r="25" spans="1:19" s="20" customFormat="1" ht="12.75">
      <c r="A25" s="21">
        <f>IF('[2]p18'!$C$13&gt;0,18,"")</f>
        <v>18</v>
      </c>
      <c r="B25" s="521" t="str">
        <f>T('[2]p18'!$C$13:$G$13)</f>
        <v>Jesualdo Gomes das Chagas</v>
      </c>
      <c r="C25" s="522" t="s">
        <v>215</v>
      </c>
      <c r="D25" s="522" t="s">
        <v>215</v>
      </c>
      <c r="E25" s="523" t="s">
        <v>215</v>
      </c>
      <c r="F25" s="21" t="str">
        <f>IF('[2]p18'!$J$13&gt;0,'[2]p18'!$J$13,"")</f>
        <v>2521330</v>
      </c>
      <c r="G25" s="17" t="str">
        <f>IF('[2]p18'!$A$15&lt;&gt;0,'[2]p18'!$A$15,"")</f>
        <v>Mestre</v>
      </c>
      <c r="H25" s="17" t="str">
        <f>IF('[2]p18'!$B$15&lt;&gt;0,'[2]p18'!$B$15,"")</f>
        <v>Assistente</v>
      </c>
      <c r="I25" s="18" t="str">
        <f>IF('[2]p18'!$C$15&lt;&gt;0,'[2]p18'!$C$15,"")</f>
        <v>I</v>
      </c>
      <c r="J25" s="53">
        <f>IF('[2]p18'!$F$15&lt;&gt;0,'[2]p18'!$F$15,"")</f>
        <v>40</v>
      </c>
      <c r="K25" s="50" t="str">
        <f>IF('[2]p18'!$G$15&lt;&gt;0,'[2]p18'!$G$15,"")</f>
        <v>DE</v>
      </c>
      <c r="L25" s="518" t="str">
        <f>T('[2]p18'!$H$15:$J$15)</f>
        <v>Docente em Estágio Probatório</v>
      </c>
      <c r="M25" s="519"/>
      <c r="N25" s="520"/>
      <c r="O25" s="19">
        <f>IF('[2]p18'!$D$15&lt;&gt;0,'[2]p18'!$D$15,"")</f>
        <v>38904</v>
      </c>
      <c r="P25" s="18" t="str">
        <f>IF('[2]p18'!$E$15&lt;&gt;0,'[2]p18'!$E$15,"")</f>
        <v>Concur.</v>
      </c>
      <c r="Q25" s="19">
        <f>IF('[2]p18'!$K$15&lt;&gt;0,'[2]p18'!$K$15,"")</f>
      </c>
      <c r="R25" s="49">
        <f>IF('[2]p18'!$L$15&lt;&gt;0,'[2]p18'!$L$15,"")</f>
      </c>
      <c r="S25" s="21" t="str">
        <f>IF('[2]p18'!$L$13&lt;&gt;0,'[2]p18'!$L$13,"")</f>
        <v>Ativa</v>
      </c>
    </row>
    <row r="26" spans="1:19" s="20" customFormat="1" ht="12.75">
      <c r="A26" s="21">
        <f>IF('[2]p19'!$C$13&gt;0,19,"")</f>
        <v>19</v>
      </c>
      <c r="B26" s="521" t="str">
        <f>T('[2]p19'!$C$13:$G$13)</f>
        <v>José de Arimatéia Fernandes</v>
      </c>
      <c r="C26" s="522" t="s">
        <v>216</v>
      </c>
      <c r="D26" s="522" t="s">
        <v>216</v>
      </c>
      <c r="E26" s="523" t="s">
        <v>216</v>
      </c>
      <c r="F26" s="21" t="str">
        <f>IF('[2]p19'!$J$13&gt;0,'[2]p19'!$J$13,"")</f>
        <v>1030217-2</v>
      </c>
      <c r="G26" s="17" t="str">
        <f>IF('[2]p19'!$A$15&lt;&gt;0,'[2]p19'!$A$15,"")</f>
        <v>Doutor</v>
      </c>
      <c r="H26" s="17" t="str">
        <f>IF('[2]p19'!$B$15&lt;&gt;0,'[2]p19'!$B$15,"")</f>
        <v>Adjunto</v>
      </c>
      <c r="I26" s="18" t="str">
        <f>IF('[2]p19'!$C$15&lt;&gt;0,'[2]p19'!$C$15,"")</f>
        <v>I</v>
      </c>
      <c r="J26" s="53">
        <f>IF('[2]p19'!$F$15&lt;&gt;0,'[2]p19'!$F$15,"")</f>
        <v>40</v>
      </c>
      <c r="K26" s="50" t="str">
        <f>IF('[2]p19'!$G$15&lt;&gt;0,'[2]p19'!$G$15,"")</f>
        <v>DE</v>
      </c>
      <c r="L26" s="518" t="str">
        <f>T('[2]p19'!$H$15:$J$15)</f>
        <v>Docente do Quadro Efetivo</v>
      </c>
      <c r="M26" s="519"/>
      <c r="N26" s="520"/>
      <c r="O26" s="19">
        <f>IF('[2]p19'!$D$15&lt;&gt;0,'[2]p19'!$D$15,"")</f>
        <v>34100</v>
      </c>
      <c r="P26" s="18" t="str">
        <f>IF('[2]p19'!$E$15&lt;&gt;0,'[2]p10'!$E$15,"")</f>
        <v>Concur.</v>
      </c>
      <c r="Q26" s="19">
        <f>IF('[2]p19'!$K$15&lt;&gt;0,'[2]p19'!$K$15,"")</f>
      </c>
      <c r="R26" s="49">
        <f>IF('[2]p19'!$L$15&lt;&gt;0,'[2]p10'!$L$15,"")</f>
      </c>
      <c r="S26" s="21" t="str">
        <f>IF('[2]p19'!$L$13&lt;&gt;0,'[2]p19'!$L$13,"")</f>
        <v>Ativa</v>
      </c>
    </row>
    <row r="27" spans="1:19" s="20" customFormat="1" ht="12.75">
      <c r="A27" s="21">
        <f>IF('[2]p20'!$C$13&gt;0,20,"")</f>
        <v>20</v>
      </c>
      <c r="B27" s="521" t="str">
        <f>T('[2]p20'!$C$13:$G$13)</f>
        <v>Joseilson Raimundo de Lima</v>
      </c>
      <c r="C27" s="522" t="s">
        <v>216</v>
      </c>
      <c r="D27" s="522" t="s">
        <v>216</v>
      </c>
      <c r="E27" s="523" t="s">
        <v>216</v>
      </c>
      <c r="F27" s="21" t="str">
        <f>IF('[2]p20'!$J$13&gt;0,'[2]p20'!$J$13,"")</f>
        <v>1314918-9</v>
      </c>
      <c r="G27" s="17" t="str">
        <f>IF('[2]p20'!$A$15&lt;&gt;0,'[2]p20'!$A$15,"")</f>
        <v>Mestre</v>
      </c>
      <c r="H27" s="17" t="str">
        <f>IF('[2]p20'!$B$15&lt;&gt;0,'[2]p20'!$B$15,"")</f>
        <v>Assistente</v>
      </c>
      <c r="I27" s="18" t="str">
        <f>IF('[2]p20'!$C$15&lt;&gt;0,'[2]p20'!$C$15,"")</f>
        <v>I</v>
      </c>
      <c r="J27" s="53">
        <f>IF('[2]p20'!$F$15&lt;&gt;0,'[2]p20'!$F$15,"")</f>
        <v>40</v>
      </c>
      <c r="K27" s="50" t="str">
        <f>IF('[2]p20'!$G$15&lt;&gt;0,'[2]p20'!$G$15,"")</f>
        <v>DE</v>
      </c>
      <c r="L27" s="518" t="str">
        <f>T('[2]p20'!$H$15:$J$15)</f>
        <v>Docente em Estágio Probatório</v>
      </c>
      <c r="M27" s="519"/>
      <c r="N27" s="520"/>
      <c r="O27" s="19">
        <f>IF('[2]p20'!$D$15&lt;&gt;0,'[2]p20'!$D$15,"")</f>
        <v>37426</v>
      </c>
      <c r="P27" s="18" t="str">
        <f>IF('[2]p20'!$E$15&lt;&gt;0,'[2]p10'!$E$15,"")</f>
        <v>Concur.</v>
      </c>
      <c r="Q27" s="19">
        <f>IF('[2]p20'!$K$15&lt;&gt;0,'[2]p20'!$K$15,"")</f>
      </c>
      <c r="R27" s="49">
        <f>IF('[2]p20'!$L$15&lt;&gt;0,'[2]p10'!$L$15,"")</f>
      </c>
      <c r="S27" s="21" t="str">
        <f>IF('[2]p20'!$L$13&lt;&gt;0,'[2]p20'!$L$13,"")</f>
        <v>Afastado</v>
      </c>
    </row>
    <row r="28" spans="1:19" s="20" customFormat="1" ht="12.75">
      <c r="A28" s="21">
        <f>IF('[2]p21'!$C$13&gt;0,21,"")</f>
        <v>21</v>
      </c>
      <c r="B28" s="521" t="str">
        <f>T('[2]p21'!$C$13:$G$13)</f>
        <v>José Lindomberg Possiano Barreiro</v>
      </c>
      <c r="C28" s="522" t="s">
        <v>217</v>
      </c>
      <c r="D28" s="522" t="s">
        <v>217</v>
      </c>
      <c r="E28" s="523" t="s">
        <v>217</v>
      </c>
      <c r="F28" s="21" t="str">
        <f>IF('[2]p21'!$J$13&gt;0,'[2]p21'!$J$13,"")</f>
        <v>2318350-9</v>
      </c>
      <c r="G28" s="17" t="str">
        <f>IF('[2]p21'!$A$15&lt;&gt;0,'[2]p21'!$A$15,"")</f>
        <v>Mestre</v>
      </c>
      <c r="H28" s="17" t="str">
        <f>IF('[2]p21'!$B$15&lt;&gt;0,'[2]p21'!$B$15,"")</f>
        <v>Assistente</v>
      </c>
      <c r="I28" s="18" t="str">
        <f>IF('[2]p21'!$C$15&lt;&gt;0,'[2]p21'!$C$15,"")</f>
        <v>II</v>
      </c>
      <c r="J28" s="53">
        <f>IF('[2]p21'!$F$15&lt;&gt;0,'[2]p21'!$F$15,"")</f>
        <v>40</v>
      </c>
      <c r="K28" s="50" t="str">
        <f>IF('[2]p21'!$G$15&lt;&gt;0,'[2]p21'!$G$15,"")</f>
        <v>DE</v>
      </c>
      <c r="L28" s="518" t="str">
        <f>T('[2]p21'!$H$15:$J$15)</f>
        <v>Docente em Estágio Probatório</v>
      </c>
      <c r="M28" s="519"/>
      <c r="N28" s="520"/>
      <c r="O28" s="19">
        <f>IF('[2]p21'!$D$15&lt;&gt;0,'[2]p21'!$D$15,"")</f>
        <v>38201</v>
      </c>
      <c r="P28" s="18" t="str">
        <f>IF('[2]p21'!$E$15&lt;&gt;0,'[2]p21'!$E$15,"")</f>
        <v>Concur.</v>
      </c>
      <c r="Q28" s="19">
        <f>IF('[2]p21'!$K$15&lt;&gt;0,'[2]p21'!$K$15,"")</f>
      </c>
      <c r="R28" s="49">
        <f>IF('[2]p21'!$L$15&lt;&gt;0,'[2]p21'!$L$15,"")</f>
      </c>
      <c r="S28" s="21" t="str">
        <f>IF('[2]p21'!$L$13&lt;&gt;0,'[2]p21'!$L$13,"")</f>
        <v>Ativa</v>
      </c>
    </row>
    <row r="29" spans="1:19" s="20" customFormat="1" ht="12.75">
      <c r="A29" s="21">
        <f>IF('[2]p22'!$C$13&gt;0,22,"")</f>
        <v>22</v>
      </c>
      <c r="B29" s="521" t="str">
        <f>T('[2]p22'!$C$13:$G$13)</f>
        <v>José Luiz Neto</v>
      </c>
      <c r="C29" s="522" t="s">
        <v>218</v>
      </c>
      <c r="D29" s="522" t="s">
        <v>218</v>
      </c>
      <c r="E29" s="523" t="s">
        <v>218</v>
      </c>
      <c r="F29" s="21" t="str">
        <f>IF('[2]p22'!$J$13&gt;0,'[2]p22'!$J$13,"")</f>
        <v>0332568-5</v>
      </c>
      <c r="G29" s="17" t="str">
        <f>IF('[2]p22'!$A$15&lt;&gt;0,'[2]p22'!$A$15,"")</f>
        <v>Mestre</v>
      </c>
      <c r="H29" s="17" t="str">
        <f>IF('[2]p22'!$B$15&lt;&gt;0,'[2]p22'!$B$15,"")</f>
        <v>Adjunto</v>
      </c>
      <c r="I29" s="18" t="str">
        <f>IF('[2]p22'!$C$15&lt;&gt;0,'[2]p22'!$C$15,"")</f>
        <v>IV</v>
      </c>
      <c r="J29" s="53">
        <f>IF('[2]p22'!$F$15&lt;&gt;0,'[2]p22'!$F$15,"")</f>
        <v>40</v>
      </c>
      <c r="K29" s="50" t="str">
        <f>IF('[2]p22'!$G$15&lt;&gt;0,'[2]p22'!$G$15,"")</f>
        <v>DE</v>
      </c>
      <c r="L29" s="518" t="str">
        <f>T('[2]p22'!$H$15:$J$15)</f>
        <v>Docente do Quadro Efetivo</v>
      </c>
      <c r="M29" s="519"/>
      <c r="N29" s="520"/>
      <c r="O29" s="19">
        <f>IF('[2]p22'!$D$15&lt;&gt;0,'[2]p22'!$D$15,"")</f>
        <v>28858</v>
      </c>
      <c r="P29" s="18" t="str">
        <f>IF('[2]p22'!$E$15&lt;&gt;0,'[2]p22'!$E$15,"")</f>
        <v>Concur.</v>
      </c>
      <c r="Q29" s="19">
        <f>IF('[2]p22'!$K$15&lt;&gt;0,'[2]p22'!$K$15,"")</f>
      </c>
      <c r="R29" s="49">
        <f>IF('[2]p22'!$L$15&lt;&gt;0,'[2]p22'!$L$15,"")</f>
      </c>
      <c r="S29" s="21" t="str">
        <f>IF('[2]p22'!$L$13&lt;&gt;0,'[2]p22'!$L$13,"")</f>
        <v>Ativa</v>
      </c>
    </row>
    <row r="30" spans="1:19" s="20" customFormat="1" ht="12.75">
      <c r="A30" s="21">
        <f>IF('[2]p23'!$C$13&gt;0,23,"")</f>
        <v>23</v>
      </c>
      <c r="B30" s="521" t="str">
        <f>T('[2]p23'!$C$13:$G$13)</f>
        <v>Luiz Mendes Albuquerque Neto</v>
      </c>
      <c r="C30" s="522" t="s">
        <v>220</v>
      </c>
      <c r="D30" s="522" t="s">
        <v>220</v>
      </c>
      <c r="E30" s="523" t="s">
        <v>220</v>
      </c>
      <c r="F30" s="21" t="str">
        <f>IF('[2]p23'!$J$13&gt;0,'[2]p23'!$J$13,"")</f>
        <v>0332695-9</v>
      </c>
      <c r="G30" s="17" t="str">
        <f>IF('[2]p23'!$A$15&lt;&gt;0,'[2]p23'!$A$15,"")</f>
        <v>Mestre</v>
      </c>
      <c r="H30" s="17" t="str">
        <f>IF('[2]p23'!$B$15&lt;&gt;0,'[2]p23'!$B$15,"")</f>
        <v>Adjunto</v>
      </c>
      <c r="I30" s="18" t="str">
        <f>IF('[2]p23'!$C$15&lt;&gt;0,'[2]p23'!$C$15,"")</f>
        <v>IV</v>
      </c>
      <c r="J30" s="53">
        <f>IF('[2]p23'!$F$15&lt;&gt;0,'[2]p23'!$F$15,"")</f>
        <v>40</v>
      </c>
      <c r="K30" s="50" t="str">
        <f>IF('[2]p23'!$G$15&lt;&gt;0,'[2]p23'!$G$15,"")</f>
        <v>DE</v>
      </c>
      <c r="L30" s="518" t="str">
        <f>T('[2]p23'!$H$15:$J$15)</f>
        <v>Docente do Quadro Efetivo</v>
      </c>
      <c r="M30" s="519"/>
      <c r="N30" s="520"/>
      <c r="O30" s="19">
        <f>IF('[2]p23'!$D$15&lt;&gt;0,'[2]p23'!$D$15,"")</f>
        <v>28929</v>
      </c>
      <c r="P30" s="18" t="str">
        <f>IF('[2]p23'!$E$15&lt;&gt;0,'[2]p23'!$E$15,"")</f>
        <v>Concur.</v>
      </c>
      <c r="Q30" s="19">
        <f>IF('[2]p23'!$K$15&lt;&gt;0,'[2]p23'!$K$15,"")</f>
      </c>
      <c r="R30" s="49">
        <f>IF('[2]p23'!$L$15&lt;&gt;0,'[2]p23'!$L$15,"")</f>
      </c>
      <c r="S30" s="21" t="str">
        <f>IF('[2]p23'!$L$13&lt;&gt;0,'[2]p23'!$L$13,"")</f>
        <v>Ativa</v>
      </c>
    </row>
    <row r="31" spans="1:19" s="20" customFormat="1" ht="12.75">
      <c r="A31" s="21">
        <f>IF('[2]p24'!$C$13&gt;0,24,"")</f>
        <v>24</v>
      </c>
      <c r="B31" s="521" t="str">
        <f>T('[2]p24'!$C$13:$G$13)</f>
        <v> Marcelo Carvalho Ferreira</v>
      </c>
      <c r="C31" s="522" t="s">
        <v>221</v>
      </c>
      <c r="D31" s="522" t="s">
        <v>221</v>
      </c>
      <c r="E31" s="523" t="s">
        <v>221</v>
      </c>
      <c r="F31" s="21" t="str">
        <f>IF('[2]p24'!$J$13&gt;0,'[2]p24'!$J$13,"")</f>
        <v>2544479</v>
      </c>
      <c r="G31" s="17" t="str">
        <f>IF('[2]p24'!$A$15&lt;&gt;0,'[2]p24'!$A$15,"")</f>
        <v>Mestre</v>
      </c>
      <c r="H31" s="17" t="str">
        <f>IF('[2]p24'!$B$15&lt;&gt;0,'[2]p24'!$B$15,"")</f>
        <v>Assistente</v>
      </c>
      <c r="I31" s="18" t="str">
        <f>IF('[2]p24'!$C$15&lt;&gt;0,'[2]p24'!$C$15,"")</f>
        <v>I</v>
      </c>
      <c r="J31" s="53">
        <f>IF('[2]p24'!$F$15&lt;&gt;0,'[2]p24'!$F$15,"")</f>
        <v>40</v>
      </c>
      <c r="K31" s="50" t="str">
        <f>IF('[2]p24'!$G$15&lt;&gt;0,'[2]p24'!$G$15,"")</f>
        <v>DE</v>
      </c>
      <c r="L31" s="518" t="str">
        <f>T('[2]p24'!$H$15:$J$15)</f>
        <v>Docente em Estágio Probatório</v>
      </c>
      <c r="M31" s="519"/>
      <c r="N31" s="520"/>
      <c r="O31" s="19">
        <f>IF('[2]p24'!$D$15&lt;&gt;0,'[2]p24'!$D$15,"")</f>
        <v>39114</v>
      </c>
      <c r="P31" s="18" t="str">
        <f>IF('[2]p24'!$E$15&lt;&gt;0,'[2]p24'!$E$15,"")</f>
        <v>Concur.</v>
      </c>
      <c r="Q31" s="19">
        <f>IF('[2]p24'!$K$15&lt;&gt;0,'[2]p24'!$K$15,"")</f>
      </c>
      <c r="R31" s="49">
        <f>IF('[2]p24'!$L$15&lt;&gt;0,'[2]p24'!$L$15,"")</f>
      </c>
      <c r="S31" s="21" t="str">
        <f>IF('[2]p24'!$L$13&lt;&gt;0,'[2]p24'!$L$13,"")</f>
        <v>Ativa</v>
      </c>
    </row>
    <row r="32" spans="1:19" s="20" customFormat="1" ht="12.75">
      <c r="A32" s="21">
        <f>IF('[2]p25'!$C$13&gt;0,25,"")</f>
        <v>25</v>
      </c>
      <c r="B32" s="521" t="str">
        <f>T('[2]p25'!$C$13:$G$13)</f>
        <v>Marco Aurélio Soares Souto</v>
      </c>
      <c r="C32" s="522" t="s">
        <v>223</v>
      </c>
      <c r="D32" s="522" t="s">
        <v>223</v>
      </c>
      <c r="E32" s="523" t="s">
        <v>223</v>
      </c>
      <c r="F32" s="21" t="str">
        <f>IF('[2]p25'!$J$13&gt;0,'[2]p25'!$J$13,"")</f>
        <v>0337123-7</v>
      </c>
      <c r="G32" s="17" t="str">
        <f>IF('[2]p25'!$A$15&lt;&gt;0,'[2]p25'!$A$15,"")</f>
        <v>Doutor</v>
      </c>
      <c r="H32" s="17" t="str">
        <f>IF('[2]p25'!$B$15&lt;&gt;0,'[2]p25'!$B$15,"")</f>
        <v>Titular</v>
      </c>
      <c r="I32" s="18" t="str">
        <f>IF('[2]p25'!$C$15&lt;&gt;0,'[2]p26'!$C$15,"")</f>
        <v>IV</v>
      </c>
      <c r="J32" s="53">
        <f>IF('[2]p25'!$F$15&lt;&gt;0,'[2]p25'!$F$15,"")</f>
        <v>40</v>
      </c>
      <c r="K32" s="50" t="str">
        <f>IF('[2]p25'!$G$15&lt;&gt;0,'[2]p25'!$G$15,"")</f>
        <v>DE</v>
      </c>
      <c r="L32" s="518" t="str">
        <f>T('[2]p25'!$H$15:$J$15)</f>
        <v>Docente do Quadro Efetivo</v>
      </c>
      <c r="M32" s="519"/>
      <c r="N32" s="520"/>
      <c r="O32" s="19">
        <f>IF('[2]p25'!$D$15&lt;&gt;0,'[2]p25'!$D$15,"")</f>
        <v>31625</v>
      </c>
      <c r="P32" s="18" t="str">
        <f>IF('[2]p25'!$E$15&lt;&gt;0,'[2]p25'!$E$15,"")</f>
        <v>Transf.</v>
      </c>
      <c r="Q32" s="19">
        <f>IF('[2]p25'!$K$15&lt;&gt;0,'[2]p25'!$K$15,"")</f>
      </c>
      <c r="R32" s="49">
        <f>IF('[2]p25'!$L$15&lt;&gt;0,'[2]p25'!$L$15,"")</f>
      </c>
      <c r="S32" s="21" t="str">
        <f>IF('[2]p25'!$L$13&lt;&gt;0,'[2]p25'!$L$13,"")</f>
        <v>Ativa</v>
      </c>
    </row>
    <row r="33" spans="1:19" s="20" customFormat="1" ht="12.75">
      <c r="A33" s="21">
        <f>IF('[2]p26'!$C$13&gt;0,26,"")</f>
        <v>26</v>
      </c>
      <c r="B33" s="521" t="str">
        <f>T('[2]p26'!$C$13:$G$13)</f>
        <v>Marisa de Sales Monteiro</v>
      </c>
      <c r="C33" s="522" t="s">
        <v>224</v>
      </c>
      <c r="D33" s="522" t="s">
        <v>224</v>
      </c>
      <c r="E33" s="523" t="s">
        <v>224</v>
      </c>
      <c r="F33" s="21" t="str">
        <f>IF('[2]p26'!$J$13&gt;0,'[2]p26'!$J$13,"")</f>
        <v>0329262</v>
      </c>
      <c r="G33" s="17" t="str">
        <f>IF('[2]p26'!$A$15&lt;&gt;0,'[2]p26'!$A$15,"")</f>
        <v>Mestre</v>
      </c>
      <c r="H33" s="17" t="str">
        <f>IF('[2]p26'!$B$15&lt;&gt;0,'[2]p26'!$B$15,"")</f>
        <v>Adjunto</v>
      </c>
      <c r="I33" s="18" t="str">
        <f>IF('[2]p26'!$C$15&lt;&gt;0,'[2]p26'!$C$15,"")</f>
        <v>IV</v>
      </c>
      <c r="J33" s="53">
        <f>IF('[2]p26'!$F$15&lt;&gt;0,'[2]p26'!$F$15,"")</f>
        <v>40</v>
      </c>
      <c r="K33" s="50" t="str">
        <f>IF('[2]p26'!$G$15&lt;&gt;0,'[2]p26'!$G$15,"")</f>
        <v>DE</v>
      </c>
      <c r="L33" s="518" t="str">
        <f>T('[2]p26'!$H$15:$J$15)</f>
        <v>Docente do Quadro Efetivo</v>
      </c>
      <c r="M33" s="519"/>
      <c r="N33" s="520"/>
      <c r="O33" s="19">
        <f>IF('[2]p26'!$D$15&lt;&gt;0,'[2]p26'!$D$15,"")</f>
        <v>25206</v>
      </c>
      <c r="P33" s="18" t="str">
        <f>IF('[2]p26'!$E$15&lt;&gt;0,'[2]p26'!$E$15,"")</f>
        <v>Contrato</v>
      </c>
      <c r="Q33" s="19">
        <f>IF('[2]p26'!$K$15&lt;&gt;0,'[2]p26'!$K$15,"")</f>
      </c>
      <c r="R33" s="49">
        <f>IF('[2]p26'!$L$15&lt;&gt;0,'[2]p26'!$L$15,"")</f>
      </c>
      <c r="S33" s="21" t="str">
        <f>IF('[2]p26'!$L$13&lt;&gt;0,'[2]p26'!$L$13,"")</f>
        <v>Ativa</v>
      </c>
    </row>
    <row r="34" spans="1:19" s="20" customFormat="1" ht="12.75">
      <c r="A34" s="21">
        <f>IF('[2]p27'!$C$13&gt;0,27,"")</f>
        <v>27</v>
      </c>
      <c r="B34" s="521" t="str">
        <f>T('[2]p27'!$C$13:$G$13)</f>
        <v>Michelli Karinne Barros da Silva</v>
      </c>
      <c r="C34" s="522" t="s">
        <v>225</v>
      </c>
      <c r="D34" s="522" t="s">
        <v>225</v>
      </c>
      <c r="E34" s="523" t="s">
        <v>225</v>
      </c>
      <c r="F34" s="21" t="str">
        <f>IF('[2]p27'!$J$13&gt;0,'[2]p27'!$J$13,"")</f>
        <v>15462941</v>
      </c>
      <c r="G34" s="17" t="str">
        <f>IF('[2]p27'!$A$15&lt;&gt;0,'[2]p27'!$A$15,"")</f>
        <v>Doutor</v>
      </c>
      <c r="H34" s="17" t="str">
        <f>IF('[2]p27'!$B$15&lt;&gt;0,'[2]p27'!$B$15,"")</f>
        <v>Adjunto</v>
      </c>
      <c r="I34" s="18" t="str">
        <f>IF('[2]p27'!$C$15&lt;&gt;0,'[2]p27'!$C$15,"")</f>
        <v>I</v>
      </c>
      <c r="J34" s="53">
        <f>IF('[2]p27'!$F$15&lt;&gt;0,'[2]p27'!$F$15,"")</f>
        <v>40</v>
      </c>
      <c r="K34" s="50" t="str">
        <f>IF('[2]p27'!$G$15&lt;&gt;0,'[2]p27'!$G$15,"")</f>
        <v>DE</v>
      </c>
      <c r="L34" s="518" t="str">
        <f>T('[2]p27'!$H$15:$J$15)</f>
        <v>Docente em Estágio Probatório</v>
      </c>
      <c r="M34" s="519"/>
      <c r="N34" s="520"/>
      <c r="O34" s="19">
        <f>IF('[2]p27'!$D$15&lt;&gt;0,'[2]p27'!$D$15,"")</f>
        <v>38943</v>
      </c>
      <c r="P34" s="18" t="str">
        <f>IF('[2]p27'!$E$15&lt;&gt;0,'[2]p27'!$E$15,"")</f>
        <v>Concur.</v>
      </c>
      <c r="Q34" s="19">
        <f>IF('[2]p27'!$K$15&lt;&gt;0,'[2]p27'!$K$15,"")</f>
      </c>
      <c r="R34" s="49">
        <f>IF('[2]p27'!$L$15&lt;&gt;0,'[2]p27'!$L$15,"")</f>
      </c>
      <c r="S34" s="21" t="str">
        <f>IF('[2]p27'!$L$13&lt;&gt;0,'[2]p27'!$L$13,"")</f>
        <v>Ativa</v>
      </c>
    </row>
    <row r="35" spans="1:19" s="20" customFormat="1" ht="12.75">
      <c r="A35" s="21">
        <f>IF('[2]p28'!$C$13&gt;0,28,"")</f>
        <v>28</v>
      </c>
      <c r="B35" s="521" t="str">
        <f>T('[2]p28'!$C$13:$G$13)</f>
        <v>Miriam Costa</v>
      </c>
      <c r="C35" s="522" t="s">
        <v>226</v>
      </c>
      <c r="D35" s="522" t="s">
        <v>226</v>
      </c>
      <c r="E35" s="523" t="s">
        <v>226</v>
      </c>
      <c r="F35" s="21" t="str">
        <f>IF('[2]p28'!$J$13&gt;0,'[2]p28'!$J$13,"")</f>
        <v>03369780</v>
      </c>
      <c r="G35" s="17" t="str">
        <f>IF('[2]p28'!$A$15&lt;&gt;0,'[2]p28'!$A$15,"")</f>
        <v>Mestre</v>
      </c>
      <c r="H35" s="17" t="str">
        <f>IF('[2]p28'!$B$15&lt;&gt;0,'[2]p28'!$B$15,"")</f>
        <v>Adjunto</v>
      </c>
      <c r="I35" s="18" t="str">
        <f>IF('[2]p28'!$C$15&lt;&gt;0,'[2]p28'!$C$15,"")</f>
        <v>IV</v>
      </c>
      <c r="J35" s="53">
        <f>IF('[2]p28'!$F$15&lt;&gt;0,'[2]p28'!$F$15,"")</f>
        <v>40</v>
      </c>
      <c r="K35" s="50" t="str">
        <f>IF('[2]p28'!$G$15&lt;&gt;0,'[2]p28'!$G$15,"")</f>
        <v>DE</v>
      </c>
      <c r="L35" s="518" t="str">
        <f>T('[2]p28'!$H$15:$J$15)</f>
        <v>Docente do Quadro Efetivo</v>
      </c>
      <c r="M35" s="519"/>
      <c r="N35" s="520"/>
      <c r="O35" s="19">
        <f>IF('[2]p28'!$D$15&lt;&gt;0,'[2]p28'!$D$15,"")</f>
        <v>31625</v>
      </c>
      <c r="P35" s="18" t="str">
        <f>IF('[2]p28'!$E$15&lt;&gt;0,'[2]p28'!$E$15,"")</f>
        <v>Concur.</v>
      </c>
      <c r="Q35" s="19">
        <f>IF('[2]p28'!$K$15&lt;&gt;0,'[2]p28'!$K$15,"")</f>
      </c>
      <c r="R35" s="49">
        <f>IF('[2]p28'!$L$15&lt;&gt;0,'[2]p28'!$L$15,"")</f>
      </c>
      <c r="S35" s="21" t="str">
        <f>IF('[2]p28'!$L$13&lt;&gt;0,'[2]p28'!$L$13,"")</f>
        <v>Ativa</v>
      </c>
    </row>
    <row r="36" spans="1:19" s="20" customFormat="1" ht="12.75">
      <c r="A36" s="21">
        <f>IF('[2]p29'!$C$13&gt;0,29,"")</f>
        <v>29</v>
      </c>
      <c r="B36" s="521" t="str">
        <f>T('[2]p29'!$C$13:$G$13)</f>
        <v>Patrícia Batista Leal</v>
      </c>
      <c r="C36" s="522" t="s">
        <v>198</v>
      </c>
      <c r="D36" s="522" t="s">
        <v>198</v>
      </c>
      <c r="E36" s="523" t="s">
        <v>198</v>
      </c>
      <c r="F36" s="21" t="str">
        <f>IF('[2]p29'!$J$13&gt;0,'[2]p29'!$J$13,"")</f>
        <v>2337374-0</v>
      </c>
      <c r="G36" s="17" t="str">
        <f>IF('[2]p29'!$A$15&lt;&gt;0,'[2]p29'!$A$15,"")</f>
        <v>Mestre</v>
      </c>
      <c r="H36" s="17" t="str">
        <f>IF('[2]p29'!$B$15&lt;&gt;0,'[2]p29'!$B$15,"")</f>
        <v>Assistente</v>
      </c>
      <c r="I36" s="18" t="str">
        <f>IF('[2]p29'!$C$15&lt;&gt;0,'[2]p29'!$C$15,"")</f>
        <v>I</v>
      </c>
      <c r="J36" s="53">
        <f>IF('[2]p29'!$F$15&lt;&gt;0,'[2]p29'!$F$15,"")</f>
        <v>40</v>
      </c>
      <c r="K36" s="50" t="str">
        <f>IF('[2]p29'!$G$15&lt;&gt;0,'[2]p29'!$G$15,"")</f>
        <v>DE</v>
      </c>
      <c r="L36" s="518" t="str">
        <f>T('[2]p29'!$H$15:$J$15)</f>
        <v>Docente em Estágio Probatório</v>
      </c>
      <c r="M36" s="519"/>
      <c r="N36" s="520"/>
      <c r="O36" s="19">
        <f>IF('[2]p29'!$D$15&lt;&gt;0,'[2]p29'!$D$15,"")</f>
        <v>38707</v>
      </c>
      <c r="P36" s="18" t="str">
        <f>IF('[2]p29'!$E$15&lt;&gt;0,'[2]p29'!$E$15,"")</f>
        <v>Concur.</v>
      </c>
      <c r="Q36" s="19">
        <f>IF('[2]p29'!$K$15&lt;&gt;0,'[2]p29'!$K$15,"")</f>
      </c>
      <c r="R36" s="49">
        <f>IF('[2]p29'!$L$15&lt;&gt;0,'[2]p29'!$L$15,"")</f>
      </c>
      <c r="S36" s="21" t="str">
        <f>IF('[2]p29'!$L$13&lt;&gt;0,'[2]p29'!$L$13,"")</f>
        <v>Ativa</v>
      </c>
    </row>
    <row r="37" spans="1:19" s="20" customFormat="1" ht="12.75">
      <c r="A37" s="21">
        <f>IF('[2]p30'!$C$13&gt;0,30,"")</f>
        <v>30</v>
      </c>
      <c r="B37" s="521" t="str">
        <f>T('[2]p30'!$C$13:$G$13)</f>
        <v>Rosana Marques da Silva</v>
      </c>
      <c r="C37" s="522" t="s">
        <v>199</v>
      </c>
      <c r="D37" s="522" t="s">
        <v>199</v>
      </c>
      <c r="E37" s="523" t="s">
        <v>199</v>
      </c>
      <c r="F37" s="21" t="str">
        <f>IF('[2]p30'!$J$13&gt;0,'[2]p30'!$J$13,"")</f>
        <v>0335560-6</v>
      </c>
      <c r="G37" s="17" t="str">
        <f>IF('[2]p30'!$A$15&lt;&gt;0,'[2]p30'!$A$15,"")</f>
        <v>Doutor</v>
      </c>
      <c r="H37" s="17" t="str">
        <f>IF('[2]p30'!$B$15&lt;&gt;0,'[2]p30'!$B$15,"")</f>
        <v>Associado</v>
      </c>
      <c r="I37" s="18" t="str">
        <f>IF('[2]p30'!$C$15&lt;&gt;0,'[2]p30'!$C$15,"")</f>
        <v>I</v>
      </c>
      <c r="J37" s="53">
        <f>IF('[2]p30'!$F$15&lt;&gt;0,'[2]p30'!$F$15,"")</f>
        <v>40</v>
      </c>
      <c r="K37" s="50" t="str">
        <f>IF('[2]p30'!$G$15&lt;&gt;0,'[2]p30'!$G$15,"")</f>
        <v>DE</v>
      </c>
      <c r="L37" s="518" t="str">
        <f>T('[2]p30'!$H$15:$J$15)</f>
        <v>Docente do Quadro Efetivo</v>
      </c>
      <c r="M37" s="519"/>
      <c r="N37" s="520"/>
      <c r="O37" s="19">
        <f>IF('[2]p30'!$D$15&lt;&gt;0,'[2]p30'!$D$15,"")</f>
        <v>30372</v>
      </c>
      <c r="P37" s="18" t="str">
        <f>IF('[2]p30'!$E$15&lt;&gt;0,'[2]p30'!$E$15,"")</f>
        <v>Concur.</v>
      </c>
      <c r="Q37" s="19">
        <f>IF('[2]p30'!$K$15&lt;&gt;0,'[2]p30'!$K$15,"")</f>
      </c>
      <c r="R37" s="49">
        <f>IF('[2]p30'!$L$15&lt;&gt;0,'[2]p30'!$L$15,"")</f>
      </c>
      <c r="S37" s="21" t="str">
        <f>IF('[2]p30'!$L$13&lt;&gt;0,'[2]p30'!$L$13,"")</f>
        <v>Ativa</v>
      </c>
    </row>
    <row r="38" spans="1:19" s="20" customFormat="1" ht="12.75">
      <c r="A38" s="21">
        <f>IF('[2]p31'!$C$13&gt;0,31,"")</f>
        <v>31</v>
      </c>
      <c r="B38" s="521" t="str">
        <f>T('[2]p31'!$C$13:$G$13)</f>
        <v>Rosângela Silveira do Nascimento</v>
      </c>
      <c r="C38" s="522" t="s">
        <v>201</v>
      </c>
      <c r="D38" s="522" t="s">
        <v>201</v>
      </c>
      <c r="E38" s="523" t="s">
        <v>201</v>
      </c>
      <c r="F38" s="21" t="str">
        <f>IF('[2]p31'!$J$13&gt;0,'[2]p31'!$J$13,"")</f>
        <v>1240960</v>
      </c>
      <c r="G38" s="17" t="str">
        <f>IF('[2]p31'!$A$15&lt;&gt;0,'[2]p31'!$A$15,"")</f>
        <v>Graduado</v>
      </c>
      <c r="H38" s="17" t="str">
        <f>IF('[2]p31'!$B$15&lt;&gt;0,'[2]p31'!$B$15,"")</f>
        <v>Auxiliar</v>
      </c>
      <c r="I38" s="18" t="str">
        <f>IF('[2]p31'!$C$15&lt;&gt;0,'[2]p31'!$C$15,"")</f>
        <v>II</v>
      </c>
      <c r="J38" s="53">
        <f>IF('[2]p31'!$F$15&lt;&gt;0,'[2]p31'!$F$15,"")</f>
        <v>40</v>
      </c>
      <c r="K38" s="50" t="str">
        <f>IF('[2]p31'!$G$15&lt;&gt;0,'[2]p31'!$G$15,"")</f>
        <v>DE</v>
      </c>
      <c r="L38" s="518" t="str">
        <f>T('[2]p31'!$H$15:$J$15)</f>
        <v>Docente do Quadro Efetivo</v>
      </c>
      <c r="M38" s="519"/>
      <c r="N38" s="520"/>
      <c r="O38" s="19">
        <f>IF('[2]p31'!$D$15&lt;&gt;0,'[2]p31'!$D$15,"")</f>
        <v>35671</v>
      </c>
      <c r="P38" s="18" t="str">
        <f>IF('[2]p31'!$E$15&lt;&gt;0,'[2]p31'!$E$15,"")</f>
        <v>Concur.</v>
      </c>
      <c r="Q38" s="19">
        <f>IF('[2]p31'!$K$15&lt;&gt;0,'[2]p31'!$K$15,"")</f>
      </c>
      <c r="R38" s="49">
        <f>IF('[2]p31'!$L$15&lt;&gt;0,'[2]p31'!$L$15,"")</f>
      </c>
      <c r="S38" s="21" t="str">
        <f>IF('[2]p31'!$L$13&lt;&gt;0,'[2]p31'!$L$13,"")</f>
        <v>Afastado</v>
      </c>
    </row>
    <row r="39" spans="1:19" s="20" customFormat="1" ht="12.75">
      <c r="A39" s="21">
        <f>IF('[2]p32'!$C$13&gt;0,32,"")</f>
        <v>32</v>
      </c>
      <c r="B39" s="521" t="str">
        <f>T('[2]p32'!$C$13:$G$13)</f>
        <v>Sérgio Mota Alves</v>
      </c>
      <c r="C39" s="522" t="s">
        <v>202</v>
      </c>
      <c r="D39" s="522" t="s">
        <v>202</v>
      </c>
      <c r="E39" s="523" t="s">
        <v>202</v>
      </c>
      <c r="F39" s="21" t="str">
        <f>IF('[2]p32'!$J$13&gt;0,'[2]p32'!$J$13,"")</f>
        <v>3134699-3</v>
      </c>
      <c r="G39" s="17" t="str">
        <f>IF('[2]p32'!$A$15&lt;&gt;0,'[2]p32'!$A$15,"")</f>
        <v>Doutor</v>
      </c>
      <c r="H39" s="17" t="str">
        <f>IF('[2]p32'!$B$15&lt;&gt;0,'[2]p32'!$B$15,"")</f>
        <v>Adjunto</v>
      </c>
      <c r="I39" s="18" t="str">
        <f>IF('[2]p32'!$C$15&lt;&gt;0,'[2]p32'!$C$15,"")</f>
        <v>I</v>
      </c>
      <c r="J39" s="53">
        <f>IF('[2]p32'!$F$15&lt;&gt;0,'[2]p32'!$F$15,"")</f>
        <v>40</v>
      </c>
      <c r="K39" s="50" t="str">
        <f>IF('[2]p32'!$G$15&lt;&gt;0,'[2]p32'!$G$15,"")</f>
        <v>DE</v>
      </c>
      <c r="L39" s="518" t="str">
        <f>T('[2]p32'!$H$15:$J$15)</f>
        <v>Docente do Quadro Efetivo</v>
      </c>
      <c r="M39" s="519"/>
      <c r="N39" s="520"/>
      <c r="O39" s="19">
        <f>IF('[2]p32'!$D$15&lt;&gt;0,'[2]p32'!$D$15,"")</f>
        <v>37371</v>
      </c>
      <c r="P39" s="18" t="str">
        <f>IF('[2]p32'!$E$15&lt;&gt;0,'[2]p32'!$E$15,"")</f>
        <v>Concur.</v>
      </c>
      <c r="Q39" s="19">
        <f>IF('[2]p32'!$K$15&lt;&gt;0,'[2]p32'!$K$15,"")</f>
      </c>
      <c r="R39" s="49">
        <f>IF('[2]p32'!$L$15&lt;&gt;0,'[2]p32'!$L$15,"")</f>
      </c>
      <c r="S39" s="21" t="str">
        <f>IF('[2]p32'!$L$13&lt;&gt;0,'[2]p32'!$L$13,"")</f>
        <v>Ativa</v>
      </c>
    </row>
    <row r="40" spans="1:19" s="20" customFormat="1" ht="12.75">
      <c r="A40" s="21">
        <f>IF('[2]p33'!$C$13&gt;0,33,"")</f>
        <v>33</v>
      </c>
      <c r="B40" s="521" t="str">
        <f>T('[2]p33'!$C$13:$G$13)</f>
        <v>Vandik Estevam Barbosa</v>
      </c>
      <c r="C40" s="522" t="s">
        <v>209</v>
      </c>
      <c r="D40" s="522" t="s">
        <v>209</v>
      </c>
      <c r="E40" s="523" t="s">
        <v>209</v>
      </c>
      <c r="F40" s="21" t="str">
        <f>IF('[2]p33'!$J$13&gt;0,'[2]p33'!$J$13,"")</f>
        <v>0330796-2</v>
      </c>
      <c r="G40" s="17" t="str">
        <f>IF('[2]p33'!$A$15&lt;&gt;0,'[2]p33'!$A$15,"")</f>
        <v>Mestre</v>
      </c>
      <c r="H40" s="17" t="str">
        <f>IF('[2]p33'!$B$15&lt;&gt;0,'[2]p33'!$B$15,"")</f>
        <v>Adjunto</v>
      </c>
      <c r="I40" s="18" t="str">
        <f>IF('[2]p33'!$C$15&lt;&gt;0,'[2]p33'!$C$15,"")</f>
        <v>IV</v>
      </c>
      <c r="J40" s="53">
        <f>IF('[2]p33'!$F$15&lt;&gt;0,'[2]p33'!$F$15,"")</f>
        <v>40</v>
      </c>
      <c r="K40" s="50" t="str">
        <f>IF('[2]p33'!$G$15&lt;&gt;0,'[2]p33'!$G$15,"")</f>
        <v>DE</v>
      </c>
      <c r="L40" s="518" t="str">
        <f>T('[2]p33'!$H$15:$J$15)</f>
        <v>Docente do Quadro Efetivo</v>
      </c>
      <c r="M40" s="519"/>
      <c r="N40" s="520"/>
      <c r="O40" s="19">
        <f>IF('[2]p33'!$D$15&lt;&gt;0,'[2]p33'!$D$15,"")</f>
        <v>28369</v>
      </c>
      <c r="P40" s="18" t="str">
        <f>IF('[2]p33'!$E$15&lt;&gt;0,'[2]p33'!$E$15,"")</f>
        <v>Contrato</v>
      </c>
      <c r="Q40" s="19">
        <f>IF('[2]p33'!$K$15&lt;&gt;0,'[2]p33'!$K$15,"")</f>
      </c>
      <c r="R40" s="49">
        <f>IF('[2]p33'!$L$15&lt;&gt;0,'[2]p33'!$L$15,"")</f>
      </c>
      <c r="S40" s="21" t="str">
        <f>IF('[2]p33'!$L$13&lt;&gt;0,'[2]p33'!$L$13,"")</f>
        <v>Ativa</v>
      </c>
    </row>
    <row r="41" spans="1:19" s="20" customFormat="1" ht="12.75">
      <c r="A41" s="21">
        <f>IF('[2]p34'!$C$13&gt;0,34,"")</f>
        <v>34</v>
      </c>
      <c r="B41" s="521" t="str">
        <f>T('[2]p34'!$C$13:$G$13)</f>
        <v>Vanio Fragoso de Melo</v>
      </c>
      <c r="C41" s="522" t="s">
        <v>213</v>
      </c>
      <c r="D41" s="522" t="s">
        <v>213</v>
      </c>
      <c r="E41" s="523" t="s">
        <v>213</v>
      </c>
      <c r="F41" s="21" t="str">
        <f>IF('[2]p34'!$J$13&gt;0,'[2]p34'!$J$13,"")</f>
        <v>11964764</v>
      </c>
      <c r="G41" s="17" t="str">
        <f>IF('[2]p34'!$A$15&lt;&gt;0,'[2]p34'!$A$15,"")</f>
        <v>Doutor</v>
      </c>
      <c r="H41" s="17" t="str">
        <f>IF('[2]p34'!$B$15&lt;&gt;0,'[2]p34'!$B$15,"")</f>
        <v>Adjunto</v>
      </c>
      <c r="I41" s="18" t="str">
        <f>IF('[2]p34'!$C$15&lt;&gt;0,'[2]p34'!$C$15,"")</f>
        <v>I</v>
      </c>
      <c r="J41" s="53">
        <f>IF('[2]p34'!$F$15&lt;&gt;0,'[2]p34'!$F$15,"")</f>
        <v>40</v>
      </c>
      <c r="K41" s="50" t="str">
        <f>IF('[2]p34'!$G$15&lt;&gt;0,'[2]p34'!$G$15,"")</f>
        <v>DE</v>
      </c>
      <c r="L41" s="518" t="str">
        <f>T('[2]p34'!$H$15:$J$15)</f>
        <v>Docente do Quadro Efetivo</v>
      </c>
      <c r="M41" s="519"/>
      <c r="N41" s="520"/>
      <c r="O41" s="19">
        <f>IF('[2]p34'!$D$15&lt;&gt;0,'[2]p34'!$D$15,"")</f>
        <v>35172</v>
      </c>
      <c r="P41" s="18" t="str">
        <f>IF('[2]p34'!$E$15&lt;&gt;0,'[2]p34'!$E$15,"")</f>
        <v>Concur.</v>
      </c>
      <c r="Q41" s="19">
        <f>IF('[2]p34'!$K$15&lt;&gt;0,'[2]p34'!$K$15,"")</f>
      </c>
      <c r="R41" s="49">
        <f>IF('[2]p34'!$L$15&lt;&gt;0,'[2]p34'!$L$15,"")</f>
      </c>
      <c r="S41" s="21" t="str">
        <f>IF('[2]p34'!$L$13&lt;&gt;0,'[2]p34'!$L$13,"")</f>
        <v>Ativa</v>
      </c>
    </row>
    <row r="42" spans="1:19" s="20" customFormat="1" ht="12.75">
      <c r="A42" s="21">
        <f>IF('[2]p35'!$C$13&gt;0,35,"")</f>
        <v>35</v>
      </c>
      <c r="B42" s="521" t="str">
        <f>T('[2]p35'!$C$13:$G$13)</f>
        <v>Areli Mesquita da Silva</v>
      </c>
      <c r="C42" s="522" t="s">
        <v>213</v>
      </c>
      <c r="D42" s="522" t="s">
        <v>213</v>
      </c>
      <c r="E42" s="523" t="s">
        <v>213</v>
      </c>
      <c r="F42" s="21" t="str">
        <f>IF('[2]p35'!$J$13&gt;0,'[2]p35'!$J$13,"")</f>
        <v>1580167</v>
      </c>
      <c r="G42" s="17" t="str">
        <f>IF('[2]p35'!$A$15&lt;&gt;0,'[2]p35'!$A$15,"")</f>
        <v>Mestre</v>
      </c>
      <c r="H42" s="17" t="str">
        <f>IF('[2]p35'!$B$15&lt;&gt;0,'[2]p35'!$B$15,"")</f>
        <v>Assistente</v>
      </c>
      <c r="I42" s="18" t="str">
        <f>IF('[2]p35'!$C$15&lt;&gt;0,'[2]p35'!$C$15,"")</f>
        <v>I</v>
      </c>
      <c r="J42" s="53">
        <f>IF('[2]p35'!$F$15&lt;&gt;0,'[2]p35'!$F$15,"")</f>
        <v>40</v>
      </c>
      <c r="K42" s="50" t="str">
        <f>IF('[2]p35'!$G$15&lt;&gt;0,'[2]p35'!$G$15,"")</f>
        <v>TP</v>
      </c>
      <c r="L42" s="518" t="str">
        <f>T('[2]p35'!$H$15:$J$15)</f>
        <v>Docente Substituto</v>
      </c>
      <c r="M42" s="519"/>
      <c r="N42" s="520"/>
      <c r="O42" s="19">
        <f>IF('[2]p35'!$D$15&lt;&gt;0,'[2]p35'!$D$15,"")</f>
        <v>39324</v>
      </c>
      <c r="P42" s="18" t="str">
        <f>IF('[2]p35'!$E$15&lt;&gt;0,'[2]p35'!$E$15,"")</f>
        <v>Concur.</v>
      </c>
      <c r="Q42" s="19">
        <f>IF('[2]p35'!$K$15&lt;&gt;0,'[2]p35'!$K$15,"")</f>
      </c>
      <c r="R42" s="49">
        <f>IF('[2]p35'!$L$15&lt;&gt;0,'[2]p35'!$L$15,"")</f>
      </c>
      <c r="S42" s="21" t="str">
        <f>IF('[2]p35'!$L$13&lt;&gt;0,'[2]p35'!$L$13,"")</f>
        <v>Ativa</v>
      </c>
    </row>
    <row r="43" spans="1:19" s="20" customFormat="1" ht="12.75">
      <c r="A43" s="21">
        <f>IF('[2]p36'!$C$13&gt;0,36,"")</f>
        <v>36</v>
      </c>
      <c r="B43" s="521" t="str">
        <f>T('[2]p36'!$C$13:$G$13)</f>
        <v>Cícero Januário Guimarães </v>
      </c>
      <c r="C43" s="522" t="s">
        <v>213</v>
      </c>
      <c r="D43" s="522" t="s">
        <v>213</v>
      </c>
      <c r="E43" s="523" t="s">
        <v>213</v>
      </c>
      <c r="F43" s="21" t="str">
        <f>IF('[2]p36'!$J$13&gt;0,'[2]p36'!$J$13,"")</f>
        <v>1541942</v>
      </c>
      <c r="G43" s="17" t="str">
        <f>IF('[2]p36'!$A$15&lt;&gt;0,'[2]p36'!$A$15,"")</f>
        <v>Mestre</v>
      </c>
      <c r="H43" s="17" t="str">
        <f>IF('[2]p36'!$B$15&lt;&gt;0,'[2]p36'!$B$15,"")</f>
        <v>Assistente</v>
      </c>
      <c r="I43" s="18" t="str">
        <f>IF('[2]p36'!$C$15&lt;&gt;0,'[2]p36'!$C$15,"")</f>
        <v>I</v>
      </c>
      <c r="J43" s="53">
        <f>IF('[2]p36'!$F$15&lt;&gt;0,'[2]p36'!$F$15,"")</f>
        <v>40</v>
      </c>
      <c r="K43" s="50" t="str">
        <f>IF('[2]p36'!$G$15&lt;&gt;0,'[2]p36'!$G$15,"")</f>
        <v>TP</v>
      </c>
      <c r="L43" s="518" t="str">
        <f>T('[2]p36'!$H$15:$J$15)</f>
        <v>Docente Substituto</v>
      </c>
      <c r="M43" s="519"/>
      <c r="N43" s="520"/>
      <c r="O43" s="19">
        <f>IF('[2]p36'!$D$15&lt;&gt;0,'[2]p36'!$D$15,"")</f>
        <v>38902</v>
      </c>
      <c r="P43" s="18" t="str">
        <f>IF('[2]p36'!$E$15&lt;&gt;0,'[2]p36'!$E$15,"")</f>
        <v>Concur.</v>
      </c>
      <c r="Q43" s="19">
        <f>IF('[2]p36'!$K$15&lt;&gt;0,'[2]p36'!$K$15,"")</f>
      </c>
      <c r="R43" s="49">
        <f>IF('[2]p36'!$L$15&lt;&gt;0,'[2]p36'!$L$15,"")</f>
      </c>
      <c r="S43" s="21" t="str">
        <f>IF('[2]p36'!$L$13&lt;&gt;0,'[2]p36'!$L$13,"")</f>
        <v>Ativa</v>
      </c>
    </row>
    <row r="44" spans="1:19" s="20" customFormat="1" ht="12.75">
      <c r="A44" s="21">
        <f>IF('[2]p37'!$C$13&gt;0,37,"")</f>
        <v>37</v>
      </c>
      <c r="B44" s="521" t="str">
        <f>T('[2]p37'!$C$13:$G$13)</f>
        <v>Guilherme Luiz O Neto</v>
      </c>
      <c r="C44" s="522" t="s">
        <v>219</v>
      </c>
      <c r="D44" s="522" t="s">
        <v>219</v>
      </c>
      <c r="E44" s="523" t="s">
        <v>219</v>
      </c>
      <c r="F44" s="21" t="str">
        <f>IF('[2]p37'!$J$13&gt;0,'[2]p37'!$J$13,"")</f>
        <v>01541136</v>
      </c>
      <c r="G44" s="17" t="str">
        <f>IF('[2]p37'!$A$15&lt;&gt;0,'[2]p37'!$A$15,"")</f>
        <v>Graduado</v>
      </c>
      <c r="H44" s="17" t="str">
        <f>IF('[2]p37'!$B$15&lt;&gt;0,'[2]p37'!$B$15,"")</f>
        <v>Auxiliar</v>
      </c>
      <c r="I44" s="18" t="str">
        <f>IF('[2]p37'!$C$15&lt;&gt;0,'[2]p37'!$C$15,"")</f>
        <v>III</v>
      </c>
      <c r="J44" s="53">
        <f>IF('[2]p37'!$F$15&lt;&gt;0,'[2]p37'!$F$15,"")</f>
        <v>40</v>
      </c>
      <c r="K44" s="50" t="str">
        <f>IF('[2]p37'!$G$15&lt;&gt;0,'[2]p37'!$G$15,"")</f>
        <v>TP</v>
      </c>
      <c r="L44" s="518" t="str">
        <f>T('[2]p37'!$H$15:$J$15)</f>
        <v>Docente Substituto</v>
      </c>
      <c r="M44" s="519"/>
      <c r="N44" s="520"/>
      <c r="O44" s="19">
        <f>IF('[2]p37'!$D$15&lt;&gt;0,'[2]p37'!$D$15,"")</f>
        <v>38902</v>
      </c>
      <c r="P44" s="18" t="str">
        <f>IF('[2]p37'!$E$15&lt;&gt;0,'[2]p37'!$E$15,"")</f>
        <v>Contrato</v>
      </c>
      <c r="Q44" s="19">
        <f>IF('[2]p37'!$K$15&lt;&gt;0,'[2]p37'!$K$15,"")</f>
        <v>39323</v>
      </c>
      <c r="R44" s="49" t="str">
        <f>IF('[2]p37'!$L$15&lt;&gt;0,'[2]p37'!$L$15,"")</f>
        <v>Demissão</v>
      </c>
      <c r="S44" s="21" t="str">
        <f>IF('[2]p37'!$L$13&lt;&gt;0,'[2]p37'!$L$13,"")</f>
        <v>Ativa</v>
      </c>
    </row>
    <row r="45" spans="1:19" s="20" customFormat="1" ht="12.75">
      <c r="A45" s="21">
        <f>IF('[2]p38'!$C$13&gt;0,38,"")</f>
        <v>38</v>
      </c>
      <c r="B45" s="521" t="str">
        <f>T('[2]p38'!$C$13:$G$13)</f>
        <v>Hallyson Gustavo Guedes de M. Lima</v>
      </c>
      <c r="C45" s="522" t="s">
        <v>222</v>
      </c>
      <c r="D45" s="522" t="s">
        <v>222</v>
      </c>
      <c r="E45" s="523" t="s">
        <v>222</v>
      </c>
      <c r="F45" s="21">
        <f>IF('[2]p38'!$J$13&gt;0,'[2]p38'!$J$13,"")</f>
      </c>
      <c r="G45" s="17" t="str">
        <f>IF('[2]p38'!$A$15&lt;&gt;0,'[2]p38'!$A$15,"")</f>
        <v>Mestre</v>
      </c>
      <c r="H45" s="17" t="str">
        <f>IF('[2]p38'!$B$15&lt;&gt;0,'[2]p38'!$B$15,"")</f>
        <v>Assistente</v>
      </c>
      <c r="I45" s="18" t="str">
        <f>IF('[2]p38'!$C$15&lt;&gt;0,'[2]p38'!$C$15,"")</f>
        <v>I</v>
      </c>
      <c r="J45" s="53">
        <f>IF('[2]p38'!$F$15&lt;&gt;0,'[2]p38'!$F$15,"")</f>
        <v>40</v>
      </c>
      <c r="K45" s="50" t="str">
        <f>IF('[2]p38'!$G$15&lt;&gt;0,'[2]p38'!$G$15,"")</f>
        <v>TP</v>
      </c>
      <c r="L45" s="518" t="str">
        <f>T('[2]p38'!$H$15:$J$15)</f>
        <v>Docente Substituto</v>
      </c>
      <c r="M45" s="519"/>
      <c r="N45" s="520"/>
      <c r="O45" s="19">
        <f>IF('[2]p38'!$D$15&lt;&gt;0,'[2]p38'!$D$15,"")</f>
        <v>39280</v>
      </c>
      <c r="P45" s="18" t="str">
        <f>IF('[2]p38'!$E$15&lt;&gt;0,'[2]p38'!$E$15,"")</f>
        <v>Concur.</v>
      </c>
      <c r="Q45" s="19">
        <f>IF('[2]p38'!$K$15&lt;&gt;0,'[2]p38'!$K$15,"")</f>
      </c>
      <c r="R45" s="49">
        <f>IF('[2]p38'!$L$15&lt;&gt;0,'[2]p38'!$L$15,"")</f>
      </c>
      <c r="S45" s="21" t="str">
        <f>IF('[2]p38'!$L$13&lt;&gt;0,'[2]p38'!$L$13,"")</f>
        <v>Ativa</v>
      </c>
    </row>
    <row r="46" spans="1:19" s="20" customFormat="1" ht="12.75">
      <c r="A46" s="21">
        <f>IF('[2]p39'!$C$13&gt;0,39,"")</f>
        <v>39</v>
      </c>
      <c r="B46" s="521" t="str">
        <f>T('[2]p39'!$C$13:$G$13)</f>
        <v>José Iraponil Costa Lima</v>
      </c>
      <c r="C46" s="522" t="s">
        <v>227</v>
      </c>
      <c r="D46" s="522" t="s">
        <v>227</v>
      </c>
      <c r="E46" s="523" t="s">
        <v>227</v>
      </c>
      <c r="F46" s="21" t="str">
        <f>IF('[2]p39'!$J$13&gt;0,'[2]p39'!$J$13,"")</f>
        <v>1503651-9</v>
      </c>
      <c r="G46" s="17" t="str">
        <f>IF('[2]p39'!$A$15&lt;&gt;0,'[2]p39'!$A$15,"")</f>
        <v>Especialista</v>
      </c>
      <c r="H46" s="17" t="str">
        <f>IF('[2]p39'!$B$15&lt;&gt;0,'[2]p39'!$B$15,"")</f>
        <v>Auxiliar</v>
      </c>
      <c r="I46" s="18" t="str">
        <f>IF('[2]p39'!$C$15&lt;&gt;0,'[2]p39'!$C$15,"")</f>
        <v>I</v>
      </c>
      <c r="J46" s="53">
        <f>IF('[2]p39'!$F$15&lt;&gt;0,'[2]p39'!$F$15,"")</f>
        <v>40</v>
      </c>
      <c r="K46" s="50" t="str">
        <f>IF('[2]p39'!$G$15&lt;&gt;0,'[2]p39'!$G$15,"")</f>
        <v>TP</v>
      </c>
      <c r="L46" s="518" t="str">
        <f>T('[2]p39'!$H$15:$J$15)</f>
        <v>Docente Substituto</v>
      </c>
      <c r="M46" s="519"/>
      <c r="N46" s="520"/>
      <c r="O46" s="19">
        <f>IF('[2]p39'!$D$15&lt;&gt;0,'[2]p39'!$D$15,"")</f>
        <v>38565</v>
      </c>
      <c r="P46" s="18" t="str">
        <f>IF('[2]p39'!$E$15&lt;&gt;0,'[2]p39'!$E$15,"")</f>
        <v>Concur.</v>
      </c>
      <c r="Q46" s="19">
        <f>IF('[2]p39'!$K$15&lt;&gt;0,'[2]p39'!$K$15,"")</f>
      </c>
      <c r="R46" s="49">
        <f>IF('[2]p39'!$L$15&lt;&gt;0,'[2]p39'!$L$15,"")</f>
      </c>
      <c r="S46" s="21" t="str">
        <f>IF('[2]p39'!$L$13&lt;&gt;0,'[2]p39'!$L$13,"")</f>
        <v>Ativa</v>
      </c>
    </row>
    <row r="47" spans="1:19" s="20" customFormat="1" ht="12.75">
      <c r="A47" s="21">
        <f>IF('[2]p40'!$C$13&gt;0,40,"")</f>
        <v>40</v>
      </c>
      <c r="B47" s="521" t="str">
        <f>T('[2]p40'!$C$13:$G$13)</f>
        <v>José Vieira Alves</v>
      </c>
      <c r="C47" s="522" t="s">
        <v>219</v>
      </c>
      <c r="D47" s="522" t="s">
        <v>219</v>
      </c>
      <c r="E47" s="523" t="s">
        <v>219</v>
      </c>
      <c r="F47" s="21" t="str">
        <f>IF('[2]p40'!$J$13&gt;0,'[2]p40'!$J$13,"")</f>
        <v>8330862</v>
      </c>
      <c r="G47" s="17" t="str">
        <f>IF('[2]p40'!$A$15&lt;&gt;0,'[2]p40'!$A$15,"")</f>
        <v>Mestre</v>
      </c>
      <c r="H47" s="17" t="str">
        <f>IF('[2]p40'!$B$15&lt;&gt;0,'[2]p40'!$B$15,"")</f>
        <v>Assistente</v>
      </c>
      <c r="I47" s="18" t="str">
        <f>IF('[2]p40'!$C$15&lt;&gt;0,'[2]p40'!$C$15,"")</f>
        <v>I</v>
      </c>
      <c r="J47" s="53">
        <f>IF('[2]p40'!$F$15&lt;&gt;0,'[2]p40'!$F$15,"")</f>
        <v>40</v>
      </c>
      <c r="K47" s="50" t="str">
        <f>IF('[2]p40'!$G$15&lt;&gt;0,'[2]p40'!$G$15,"")</f>
        <v>TP</v>
      </c>
      <c r="L47" s="518" t="str">
        <f>T('[2]p40'!$H$15:$J$15)</f>
        <v>Docente Substituto</v>
      </c>
      <c r="M47" s="519"/>
      <c r="N47" s="520"/>
      <c r="O47" s="19">
        <f>IF('[2]p40'!$D$15&lt;&gt;0,'[2]p40'!$D$15,"")</f>
        <v>38902</v>
      </c>
      <c r="P47" s="18" t="str">
        <f>IF('[2]p40'!$E$15&lt;&gt;0,'[2]p40'!$E$15,"")</f>
        <v>Concur.</v>
      </c>
      <c r="Q47" s="19">
        <f>IF('[2]p40'!$K$15&lt;&gt;0,'[2]p40'!$K$15,"")</f>
      </c>
      <c r="R47" s="49">
        <f>IF('[2]p40'!$L$15&lt;&gt;0,'[2]p40'!$L$15,"")</f>
      </c>
      <c r="S47" s="21" t="str">
        <f>IF('[2]p40'!$L$13&lt;&gt;0,'[2]p40'!$L$13,"")</f>
        <v>Ativa</v>
      </c>
    </row>
    <row r="48" spans="1:19" s="20" customFormat="1" ht="12.75">
      <c r="A48" s="21">
        <f>IF('[2]p41'!$C$13&gt;0,41,"")</f>
        <v>41</v>
      </c>
      <c r="B48" s="521" t="str">
        <f>T('[2]p41'!$C$13:$G$13)</f>
        <v>Juliana Aragão de Araújo</v>
      </c>
      <c r="C48" s="522" t="s">
        <v>222</v>
      </c>
      <c r="D48" s="522" t="s">
        <v>222</v>
      </c>
      <c r="E48" s="523" t="s">
        <v>222</v>
      </c>
      <c r="F48" s="21" t="str">
        <f>IF('[2]p41'!$J$13&gt;0,'[2]p41'!$J$13,"")</f>
        <v>2354783-7</v>
      </c>
      <c r="G48" s="17" t="str">
        <f>IF('[2]p41'!$A$15&lt;&gt;0,'[2]p41'!$A$15,"")</f>
        <v>Mestre</v>
      </c>
      <c r="H48" s="17" t="str">
        <f>IF('[2]p41'!$B$15&lt;&gt;0,'[2]p41'!$B$15,"")</f>
        <v>Assistente</v>
      </c>
      <c r="I48" s="18" t="str">
        <f>IF('[2]p41'!$C$15&lt;&gt;0,'[2]p41'!$C$15,"")</f>
        <v>I</v>
      </c>
      <c r="J48" s="53">
        <f>IF('[2]p41'!$F$15&lt;&gt;0,'[2]p41'!$F$15,"")</f>
        <v>40</v>
      </c>
      <c r="K48" s="50" t="str">
        <f>IF('[2]p41'!$G$15&lt;&gt;0,'[2]p41'!$G$15,"")</f>
        <v>TP</v>
      </c>
      <c r="L48" s="518" t="str">
        <f>T('[2]p41'!$H$15:$J$15)</f>
        <v>Docente Substituto</v>
      </c>
      <c r="M48" s="519"/>
      <c r="N48" s="520"/>
      <c r="O48" s="19">
        <f>IF('[2]p41'!$D$15&lt;&gt;0,'[2]p41'!$D$15,"")</f>
        <v>38565</v>
      </c>
      <c r="P48" s="18" t="str">
        <f>IF('[2]p41'!$E$15&lt;&gt;0,'[2]p41'!$E$15,"")</f>
        <v>Concur.</v>
      </c>
      <c r="Q48" s="19">
        <f>IF('[2]p41'!$K$15&lt;&gt;0,'[2]p41'!$K$15,"")</f>
      </c>
      <c r="R48" s="49">
        <f>IF('[2]p41'!$L$15&lt;&gt;0,'[2]p41'!$L$15,"")</f>
      </c>
      <c r="S48" s="21" t="str">
        <f>IF('[2]p41'!$L$13&lt;&gt;0,'[2]p41'!$L$13,"")</f>
        <v>Ativa</v>
      </c>
    </row>
    <row r="49" spans="1:19" s="20" customFormat="1" ht="12.75">
      <c r="A49" s="21">
        <f>IF('[2]p42'!$C$13&gt;0,42,"")</f>
        <v>42</v>
      </c>
      <c r="B49" s="521" t="str">
        <f>T('[2]p42'!$C$13:$G$13)</f>
        <v>Rosângela da Silva Figueredo</v>
      </c>
      <c r="C49" s="522" t="s">
        <v>227</v>
      </c>
      <c r="D49" s="522" t="s">
        <v>227</v>
      </c>
      <c r="E49" s="523" t="s">
        <v>227</v>
      </c>
      <c r="F49" s="21" t="str">
        <f>IF('[2]p42'!$J$13&gt;0,'[2]p42'!$J$13,"")</f>
        <v>2436471-0</v>
      </c>
      <c r="G49" s="17" t="str">
        <f>IF('[2]p42'!$A$15&lt;&gt;0,'[2]p42'!$A$15,"")</f>
        <v>Mestre</v>
      </c>
      <c r="H49" s="17" t="str">
        <f>IF('[2]p42'!$B$15&lt;&gt;0,'[2]p42'!$B$15,"")</f>
        <v>Auxiliar</v>
      </c>
      <c r="I49" s="18" t="str">
        <f>IF('[2]p42'!$C$15&lt;&gt;0,'[2]p42'!$C$15,"")</f>
        <v>I</v>
      </c>
      <c r="J49" s="53">
        <f>IF('[2]p42'!$F$15&lt;&gt;0,'[2]p42'!$F$15,"")</f>
        <v>40</v>
      </c>
      <c r="K49" s="50" t="str">
        <f>IF('[2]p42'!$G$15&lt;&gt;0,'[2]p42'!$G$15,"")</f>
        <v>DE</v>
      </c>
      <c r="L49" s="518" t="str">
        <f>T('[2]p42'!$H$15:$J$15)</f>
        <v>Docente Substituto</v>
      </c>
      <c r="M49" s="519"/>
      <c r="N49" s="520"/>
      <c r="O49" s="19">
        <f>IF('[2]p42'!$D$15&lt;&gt;0,'[2]p42'!$D$15,"")</f>
        <v>37946</v>
      </c>
      <c r="P49" s="18" t="str">
        <f>IF('[2]p42'!$E$15&lt;&gt;0,'[2]p42'!$E$15,"")</f>
        <v>Concur.</v>
      </c>
      <c r="Q49" s="19">
        <f>IF('[2]p42'!$K$15&lt;&gt;0,'[2]p42'!$K$15,"")</f>
      </c>
      <c r="R49" s="49">
        <f>IF('[2]p42'!$L$15&lt;&gt;0,'[2]p42'!$L$15,"")</f>
      </c>
      <c r="S49" s="21" t="str">
        <f>IF('[2]p42'!$L$13&lt;&gt;0,'[2]p42'!$L$13,"")</f>
        <v>Ativa</v>
      </c>
    </row>
    <row r="50" spans="1:19" s="20" customFormat="1" ht="12.75">
      <c r="A50" s="21">
        <f>IF('[2]p43'!$C$13&gt;0,43,"")</f>
        <v>43</v>
      </c>
      <c r="B50" s="521" t="str">
        <f>T('[2]p43'!$C$13:$G$13)</f>
        <v>Tatiana Rocha de Souza</v>
      </c>
      <c r="C50" s="522" t="e">
        <v>#REF!</v>
      </c>
      <c r="D50" s="522" t="e">
        <v>#REF!</v>
      </c>
      <c r="E50" s="523" t="e">
        <v>#REF!</v>
      </c>
      <c r="F50" s="21" t="str">
        <f>IF('[2]p43'!$J$13&gt;0,'[2]p43'!$J$13,"")</f>
        <v>1521505-7</v>
      </c>
      <c r="G50" s="17" t="str">
        <f>IF('[2]p43'!$A$15&lt;&gt;0,'[2]p43'!$A$15,"")</f>
        <v>Mestre</v>
      </c>
      <c r="H50" s="17" t="str">
        <f>IF('[2]p43'!$B$15&lt;&gt;0,'[2]p43'!$B$15,"")</f>
        <v>Assistente</v>
      </c>
      <c r="I50" s="18" t="str">
        <f>IF('[2]p43'!$C$15&lt;&gt;0,'[2]p43'!$C$15,"")</f>
        <v>I</v>
      </c>
      <c r="J50" s="53">
        <f>IF('[2]p43'!$F$15&lt;&gt;0,'[2]p43'!$F$15,"")</f>
        <v>40</v>
      </c>
      <c r="K50" s="50" t="str">
        <f>IF('[2]p43'!$G$15&lt;&gt;0,'[2]p43'!$G$15,"")</f>
        <v>DE</v>
      </c>
      <c r="L50" s="518" t="str">
        <f>T('[2]p43'!$H$15:$J$15)</f>
        <v>Docente Substituto</v>
      </c>
      <c r="M50" s="519"/>
      <c r="N50" s="520"/>
      <c r="O50" s="19">
        <f>IF('[2]p43'!$D$15&lt;&gt;0,'[2]p43'!$D$15,"")</f>
        <v>37950</v>
      </c>
      <c r="P50" s="18" t="str">
        <f>IF('[2]p43'!$E$15&lt;&gt;0,'[2]p43'!$E$15,"")</f>
        <v>Concur.</v>
      </c>
      <c r="Q50" s="19">
        <f>IF('[2]p43'!$K$15&lt;&gt;0,'[2]p43'!$K$15,"")</f>
      </c>
      <c r="R50" s="49">
        <f>IF('[2]p43'!$L$15&lt;&gt;0,'[2]p43'!$L$15,"")</f>
      </c>
      <c r="S50" s="21" t="str">
        <f>IF('[2]p43'!$L$13&lt;&gt;0,'[2]p43'!$L$13,"")</f>
        <v>Ativa</v>
      </c>
    </row>
    <row r="51" spans="1:17" s="9" customFormat="1" ht="12.75">
      <c r="A51"/>
      <c r="B51"/>
      <c r="C51"/>
      <c r="D51"/>
      <c r="E51"/>
      <c r="F51"/>
      <c r="G51"/>
      <c r="H51" s="10"/>
      <c r="I51"/>
      <c r="J51"/>
      <c r="K51"/>
      <c r="L51"/>
      <c r="M51"/>
      <c r="N51"/>
      <c r="O51"/>
      <c r="P51"/>
      <c r="Q51"/>
    </row>
    <row r="52" spans="1:17" s="9" customFormat="1" ht="12.75">
      <c r="A52"/>
      <c r="B52"/>
      <c r="C52"/>
      <c r="D52"/>
      <c r="E52"/>
      <c r="F52"/>
      <c r="G52"/>
      <c r="H52" s="10"/>
      <c r="I52"/>
      <c r="J52"/>
      <c r="K52"/>
      <c r="L52"/>
      <c r="M52"/>
      <c r="N52"/>
      <c r="O52"/>
      <c r="P52"/>
      <c r="Q52"/>
    </row>
    <row r="53" spans="1:17" s="9" customFormat="1" ht="12.75">
      <c r="A53"/>
      <c r="B53"/>
      <c r="C53"/>
      <c r="D53"/>
      <c r="E53"/>
      <c r="F53"/>
      <c r="G53"/>
      <c r="H53" s="10"/>
      <c r="I53"/>
      <c r="J53"/>
      <c r="K53"/>
      <c r="L53"/>
      <c r="M53"/>
      <c r="N53"/>
      <c r="O53"/>
      <c r="P53"/>
      <c r="Q53"/>
    </row>
    <row r="54" spans="1:17" s="9" customFormat="1" ht="12.75">
      <c r="A54"/>
      <c r="B54"/>
      <c r="C54"/>
      <c r="D54"/>
      <c r="E54"/>
      <c r="F54"/>
      <c r="G54"/>
      <c r="H54" s="10"/>
      <c r="I54"/>
      <c r="J54"/>
      <c r="K54"/>
      <c r="L54"/>
      <c r="M54"/>
      <c r="N54"/>
      <c r="O54"/>
      <c r="P54"/>
      <c r="Q54"/>
    </row>
    <row r="55" spans="1:17" s="9" customFormat="1" ht="12.75">
      <c r="A55"/>
      <c r="B55"/>
      <c r="C55"/>
      <c r="D55"/>
      <c r="E55"/>
      <c r="F55"/>
      <c r="G55"/>
      <c r="H55" s="10"/>
      <c r="I55"/>
      <c r="J55"/>
      <c r="K55"/>
      <c r="L55"/>
      <c r="M55"/>
      <c r="N55"/>
      <c r="O55"/>
      <c r="P55"/>
      <c r="Q55"/>
    </row>
    <row r="56" spans="1:17" s="9" customFormat="1" ht="12.75">
      <c r="A56"/>
      <c r="B56"/>
      <c r="C56"/>
      <c r="D56"/>
      <c r="E56"/>
      <c r="F56"/>
      <c r="G56"/>
      <c r="H56" s="10"/>
      <c r="I56"/>
      <c r="J56"/>
      <c r="K56"/>
      <c r="L56"/>
      <c r="M56"/>
      <c r="N56"/>
      <c r="O56"/>
      <c r="P56"/>
      <c r="Q56"/>
    </row>
    <row r="57" spans="1:17" s="9" customFormat="1" ht="12.75">
      <c r="A57"/>
      <c r="B57"/>
      <c r="C57"/>
      <c r="D57"/>
      <c r="E57"/>
      <c r="F57"/>
      <c r="G57"/>
      <c r="H57" s="10"/>
      <c r="I57"/>
      <c r="J57"/>
      <c r="K57"/>
      <c r="L57"/>
      <c r="M57"/>
      <c r="N57"/>
      <c r="O57"/>
      <c r="P57"/>
      <c r="Q57"/>
    </row>
    <row r="58" spans="1:17" s="9" customFormat="1" ht="12.75">
      <c r="A58"/>
      <c r="B58"/>
      <c r="C58"/>
      <c r="D58"/>
      <c r="E58"/>
      <c r="F58"/>
      <c r="G58"/>
      <c r="H58" s="10"/>
      <c r="I58"/>
      <c r="J58"/>
      <c r="K58"/>
      <c r="L58"/>
      <c r="M58"/>
      <c r="N58"/>
      <c r="O58"/>
      <c r="P58"/>
      <c r="Q58"/>
    </row>
    <row r="59" spans="1:17" s="9" customFormat="1" ht="12.75">
      <c r="A59"/>
      <c r="B59"/>
      <c r="C59"/>
      <c r="D59"/>
      <c r="E59"/>
      <c r="F59"/>
      <c r="G59"/>
      <c r="H59" s="10"/>
      <c r="I59"/>
      <c r="J59"/>
      <c r="K59"/>
      <c r="L59"/>
      <c r="M59"/>
      <c r="N59"/>
      <c r="O59"/>
      <c r="P59"/>
      <c r="Q59"/>
    </row>
    <row r="60" spans="1:17" s="9" customFormat="1" ht="12.75">
      <c r="A60"/>
      <c r="B60"/>
      <c r="C60"/>
      <c r="D60"/>
      <c r="E60"/>
      <c r="F60"/>
      <c r="G60"/>
      <c r="H60" s="10"/>
      <c r="I60"/>
      <c r="J60"/>
      <c r="K60"/>
      <c r="L60"/>
      <c r="M60"/>
      <c r="N60"/>
      <c r="O60"/>
      <c r="P60"/>
      <c r="Q60"/>
    </row>
    <row r="61" spans="1:17" s="9" customFormat="1" ht="12.75">
      <c r="A61"/>
      <c r="B61"/>
      <c r="C61"/>
      <c r="D61"/>
      <c r="E61"/>
      <c r="F61"/>
      <c r="G61"/>
      <c r="H61" s="10"/>
      <c r="I61"/>
      <c r="J61"/>
      <c r="K61"/>
      <c r="L61"/>
      <c r="M61"/>
      <c r="N61"/>
      <c r="O61"/>
      <c r="P61"/>
      <c r="Q61"/>
    </row>
    <row r="62" spans="1:17" s="9" customFormat="1" ht="12.75">
      <c r="A62"/>
      <c r="B62"/>
      <c r="C62"/>
      <c r="D62"/>
      <c r="E62"/>
      <c r="F62"/>
      <c r="G62"/>
      <c r="H62" s="10"/>
      <c r="I62"/>
      <c r="J62"/>
      <c r="K62"/>
      <c r="L62"/>
      <c r="M62"/>
      <c r="N62"/>
      <c r="O62"/>
      <c r="P62"/>
      <c r="Q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</sheetData>
  <sheetProtection password="CA19" sheet="1" objects="1" scenarios="1"/>
  <mergeCells count="94">
    <mergeCell ref="L8:N8"/>
    <mergeCell ref="B8:E8"/>
    <mergeCell ref="B12:E12"/>
    <mergeCell ref="L13:N13"/>
    <mergeCell ref="B13:E13"/>
    <mergeCell ref="L9:N9"/>
    <mergeCell ref="L10:N10"/>
    <mergeCell ref="L11:N11"/>
    <mergeCell ref="L12:N12"/>
    <mergeCell ref="B9:E9"/>
    <mergeCell ref="B10:E10"/>
    <mergeCell ref="B11:E11"/>
    <mergeCell ref="L14:N14"/>
    <mergeCell ref="L16:N16"/>
    <mergeCell ref="B15:E15"/>
    <mergeCell ref="B16:E16"/>
    <mergeCell ref="B14:E14"/>
    <mergeCell ref="L15:N15"/>
    <mergeCell ref="L17:N17"/>
    <mergeCell ref="L18:N18"/>
    <mergeCell ref="B17:E17"/>
    <mergeCell ref="B18:E18"/>
    <mergeCell ref="L19:N19"/>
    <mergeCell ref="L20:N20"/>
    <mergeCell ref="B19:E19"/>
    <mergeCell ref="B20:E20"/>
    <mergeCell ref="L21:N21"/>
    <mergeCell ref="L22:N22"/>
    <mergeCell ref="B21:E21"/>
    <mergeCell ref="B22:E22"/>
    <mergeCell ref="L23:N23"/>
    <mergeCell ref="L24:N24"/>
    <mergeCell ref="B23:E23"/>
    <mergeCell ref="B24:E24"/>
    <mergeCell ref="L25:N25"/>
    <mergeCell ref="L26:N26"/>
    <mergeCell ref="B25:E25"/>
    <mergeCell ref="B26:E26"/>
    <mergeCell ref="L27:N27"/>
    <mergeCell ref="L28:N28"/>
    <mergeCell ref="B27:E27"/>
    <mergeCell ref="B28:E28"/>
    <mergeCell ref="L29:N29"/>
    <mergeCell ref="L30:N30"/>
    <mergeCell ref="B29:E29"/>
    <mergeCell ref="B30:E30"/>
    <mergeCell ref="L31:N31"/>
    <mergeCell ref="L32:N32"/>
    <mergeCell ref="B31:E31"/>
    <mergeCell ref="B32:E32"/>
    <mergeCell ref="L33:N33"/>
    <mergeCell ref="L34:N34"/>
    <mergeCell ref="B33:E33"/>
    <mergeCell ref="B34:E34"/>
    <mergeCell ref="L35:N35"/>
    <mergeCell ref="L36:N36"/>
    <mergeCell ref="B35:E35"/>
    <mergeCell ref="B36:E36"/>
    <mergeCell ref="L37:N37"/>
    <mergeCell ref="L38:N38"/>
    <mergeCell ref="B37:E37"/>
    <mergeCell ref="B38:E38"/>
    <mergeCell ref="L39:N39"/>
    <mergeCell ref="L40:N40"/>
    <mergeCell ref="B39:E39"/>
    <mergeCell ref="B40:E40"/>
    <mergeCell ref="L41:N41"/>
    <mergeCell ref="L42:N42"/>
    <mergeCell ref="B41:E41"/>
    <mergeCell ref="B42:E42"/>
    <mergeCell ref="L43:N43"/>
    <mergeCell ref="L44:N44"/>
    <mergeCell ref="B43:E43"/>
    <mergeCell ref="B44:E44"/>
    <mergeCell ref="L45:N45"/>
    <mergeCell ref="L46:N46"/>
    <mergeCell ref="B45:E45"/>
    <mergeCell ref="B46:E46"/>
    <mergeCell ref="L47:N47"/>
    <mergeCell ref="L48:N48"/>
    <mergeCell ref="B47:E47"/>
    <mergeCell ref="B48:E48"/>
    <mergeCell ref="L49:N49"/>
    <mergeCell ref="L50:N50"/>
    <mergeCell ref="B49:E49"/>
    <mergeCell ref="B50:E50"/>
    <mergeCell ref="A1:S1"/>
    <mergeCell ref="J7:K7"/>
    <mergeCell ref="A4:S6"/>
    <mergeCell ref="E3:Q3"/>
    <mergeCell ref="B7:E7"/>
    <mergeCell ref="A3:D3"/>
    <mergeCell ref="A2:S2"/>
    <mergeCell ref="L7:N7"/>
  </mergeCells>
  <printOptions/>
  <pageMargins left="0.7874015748031497" right="0.0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8"/>
  <sheetViews>
    <sheetView workbookViewId="0" topLeftCell="A1">
      <selection activeCell="W22" sqref="W22"/>
    </sheetView>
  </sheetViews>
  <sheetFormatPr defaultColWidth="9.140625" defaultRowHeight="12.75"/>
  <cols>
    <col min="1" max="1" width="9.421875" style="0" customWidth="1"/>
    <col min="2" max="2" width="1.851562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6.7109375" style="0" customWidth="1"/>
    <col min="9" max="9" width="8.00390625" style="0" customWidth="1"/>
    <col min="10" max="10" width="3.57421875" style="0" customWidth="1"/>
    <col min="11" max="11" width="5.28125" style="0" customWidth="1"/>
    <col min="12" max="12" width="7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287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95" t="s">
        <v>84</v>
      </c>
      <c r="R3" s="396"/>
      <c r="S3" s="29" t="str">
        <f>'[2]p1'!$H$4</f>
        <v>2007.1</v>
      </c>
    </row>
    <row r="4" spans="1:19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</row>
    <row r="5" spans="1:19" s="8" customFormat="1" ht="12.75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</row>
    <row r="6" spans="1:19" s="45" customFormat="1" ht="13.5" customHeight="1">
      <c r="A6" s="380" t="str">
        <f>T('[2]p7'!$C$13:$G$13)</f>
        <v>Aparecido Jesuino de Souza</v>
      </c>
      <c r="B6" s="381"/>
      <c r="C6" s="381"/>
      <c r="D6" s="381"/>
      <c r="E6" s="381"/>
      <c r="F6" s="381"/>
      <c r="G6" s="381"/>
      <c r="H6" s="385"/>
      <c r="I6" s="386"/>
      <c r="J6" s="387"/>
      <c r="K6" s="387"/>
      <c r="L6" s="387"/>
      <c r="M6" s="387"/>
      <c r="N6" s="387"/>
      <c r="O6" s="387"/>
      <c r="P6" s="387"/>
      <c r="Q6" s="387"/>
      <c r="R6" s="387"/>
      <c r="S6" s="387"/>
    </row>
    <row r="7" spans="1:22" ht="12.75">
      <c r="A7" s="61" t="s">
        <v>182</v>
      </c>
      <c r="B7" s="382" t="str">
        <f>IF('[2]p7'!$A$389&lt;&gt;0,'[2]p7'!$A$389,"")</f>
        <v>IMPA</v>
      </c>
      <c r="C7" s="382"/>
      <c r="D7" s="382"/>
      <c r="E7" s="382"/>
      <c r="F7" s="382"/>
      <c r="G7" s="382"/>
      <c r="H7" s="382"/>
      <c r="I7" s="382"/>
      <c r="J7" s="383"/>
      <c r="K7" s="380" t="s">
        <v>260</v>
      </c>
      <c r="L7" s="381"/>
      <c r="M7" s="382" t="str">
        <f>IF('[2]p7'!$H$389&lt;&gt;0,'[2]p7'!$H$389,"")</f>
        <v>CNPq</v>
      </c>
      <c r="N7" s="382"/>
      <c r="O7" s="383"/>
      <c r="P7" s="112" t="s">
        <v>78</v>
      </c>
      <c r="Q7" s="122">
        <f>IF('[2]p7'!$K$389&lt;&gt;0,'[2]p7'!$K$389,"")</f>
        <v>39241</v>
      </c>
      <c r="R7" s="119" t="s">
        <v>79</v>
      </c>
      <c r="S7" s="122">
        <f>IF('[2]p7'!$L$389&lt;&gt;0,'[2]p7'!$L$389,"")</f>
        <v>39363</v>
      </c>
      <c r="T7" s="123"/>
      <c r="U7" s="4"/>
      <c r="V7" s="4"/>
    </row>
    <row r="8" spans="1:22" ht="12.75">
      <c r="A8" s="380" t="s">
        <v>283</v>
      </c>
      <c r="B8" s="381"/>
      <c r="C8" s="382" t="str">
        <f>IF('[2]p7'!$C$390&lt;&gt;0,'[2]p7'!$C$390,"")</f>
        <v>Participacao no X WEDP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3"/>
      <c r="T8" s="123"/>
      <c r="U8" s="4"/>
      <c r="V8" s="4"/>
    </row>
    <row r="9" spans="1:19" ht="12.75">
      <c r="A9" s="401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</row>
    <row r="10" spans="1:19" s="45" customFormat="1" ht="13.5" customHeight="1">
      <c r="A10" s="380" t="str">
        <f>T('[2]p8'!$C$13:$G$13)</f>
        <v>Bianca Morelli Casalvara Caretta</v>
      </c>
      <c r="B10" s="381"/>
      <c r="C10" s="381"/>
      <c r="D10" s="381"/>
      <c r="E10" s="381"/>
      <c r="F10" s="381"/>
      <c r="G10" s="381"/>
      <c r="H10" s="385"/>
      <c r="I10" s="386"/>
      <c r="J10" s="387"/>
      <c r="K10" s="387"/>
      <c r="L10" s="387"/>
      <c r="M10" s="387"/>
      <c r="N10" s="387"/>
      <c r="O10" s="387"/>
      <c r="P10" s="387"/>
      <c r="Q10" s="387"/>
      <c r="R10" s="387"/>
      <c r="S10" s="387"/>
    </row>
    <row r="11" spans="1:22" ht="12.75">
      <c r="A11" s="61" t="s">
        <v>182</v>
      </c>
      <c r="B11" s="382" t="str">
        <f>IF('[2]p8'!$A$389&lt;&gt;0,'[2]p8'!$A$389,"")</f>
        <v>IMPA</v>
      </c>
      <c r="C11" s="382"/>
      <c r="D11" s="382"/>
      <c r="E11" s="382"/>
      <c r="F11" s="382"/>
      <c r="G11" s="382"/>
      <c r="H11" s="382"/>
      <c r="I11" s="382"/>
      <c r="J11" s="383"/>
      <c r="K11" s="380" t="s">
        <v>260</v>
      </c>
      <c r="L11" s="381"/>
      <c r="M11" s="382" t="str">
        <f>IF('[2]p8'!$H$389&lt;&gt;0,'[2]p8'!$H$389,"")</f>
        <v>CNPq</v>
      </c>
      <c r="N11" s="382"/>
      <c r="O11" s="383"/>
      <c r="P11" s="112" t="s">
        <v>78</v>
      </c>
      <c r="Q11" s="122">
        <f>IF('[2]p8'!$K$389&lt;&gt;0,'[2]p8'!$K$389,"")</f>
        <v>39241</v>
      </c>
      <c r="R11" s="119" t="s">
        <v>79</v>
      </c>
      <c r="S11" s="122">
        <f>IF('[2]p8'!$L$389&lt;&gt;0,'[2]p8'!$L$389,"")</f>
        <v>39363</v>
      </c>
      <c r="T11" s="123"/>
      <c r="U11" s="4"/>
      <c r="V11" s="4"/>
    </row>
    <row r="12" spans="1:22" ht="12.75">
      <c r="A12" s="380" t="s">
        <v>283</v>
      </c>
      <c r="B12" s="381"/>
      <c r="C12" s="382" t="str">
        <f>IF('[2]p8'!$C$390&lt;&gt;0,'[2]p8'!$C$390,"")</f>
        <v>Participacao no X WEDP</v>
      </c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3"/>
      <c r="T12" s="123"/>
      <c r="U12" s="4"/>
      <c r="V12" s="4"/>
    </row>
    <row r="13" spans="1:19" ht="12.75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</row>
    <row r="14" spans="1:19" s="45" customFormat="1" ht="13.5" customHeight="1">
      <c r="A14" s="380" t="str">
        <f>T('[2]p9'!$C$13:$G$13)</f>
        <v>Bráulio Maia Junior</v>
      </c>
      <c r="B14" s="381"/>
      <c r="C14" s="381"/>
      <c r="D14" s="381"/>
      <c r="E14" s="381"/>
      <c r="F14" s="381"/>
      <c r="G14" s="381"/>
      <c r="H14" s="385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</row>
    <row r="15" spans="1:22" ht="12.75">
      <c r="A15" s="61" t="s">
        <v>182</v>
      </c>
      <c r="B15" s="382" t="str">
        <f>IF('[2]p9'!$A$389&lt;&gt;0,'[2]p9'!$A$389,"")</f>
        <v>UNICEP/PR</v>
      </c>
      <c r="C15" s="382"/>
      <c r="D15" s="382"/>
      <c r="E15" s="382"/>
      <c r="F15" s="382"/>
      <c r="G15" s="382"/>
      <c r="H15" s="382"/>
      <c r="I15" s="382"/>
      <c r="J15" s="383"/>
      <c r="K15" s="381" t="s">
        <v>260</v>
      </c>
      <c r="L15" s="381"/>
      <c r="M15" s="382" t="str">
        <f>IF('[2]p9'!$H$389&lt;&gt;0,'[2]p9'!$H$389,"")</f>
        <v>UFCG</v>
      </c>
      <c r="N15" s="382"/>
      <c r="O15" s="383"/>
      <c r="P15" s="112" t="s">
        <v>78</v>
      </c>
      <c r="Q15" s="122">
        <f>IF('[2]p9'!$K$389&lt;&gt;0,'[2]p9'!$K$389,"")</f>
        <v>39364</v>
      </c>
      <c r="R15" s="119" t="s">
        <v>79</v>
      </c>
      <c r="S15" s="122" t="str">
        <f>IF('[2]p9'!$L$389&lt;&gt;0,'[2]p9'!$L$389,"")</f>
        <v>13/09/07</v>
      </c>
      <c r="T15" s="123"/>
      <c r="U15" s="4"/>
      <c r="V15" s="4"/>
    </row>
    <row r="16" spans="1:22" ht="12.75">
      <c r="A16" s="380" t="s">
        <v>283</v>
      </c>
      <c r="B16" s="381"/>
      <c r="C16" s="382" t="str">
        <f>IF('[2]p9'!$C$390&lt;&gt;0,'[2]p9'!$C$390,"")</f>
        <v>Participacao no XXXV Congresso Brasileiro de Educação em Engenharia-COBENGE</v>
      </c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3"/>
      <c r="T16" s="123"/>
      <c r="U16" s="4"/>
      <c r="V16" s="4"/>
    </row>
    <row r="17" spans="1:19" ht="12.75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</row>
    <row r="18" spans="1:19" s="45" customFormat="1" ht="13.5" customHeight="1">
      <c r="A18" s="380" t="str">
        <f>T('[2]p11'!$C$13:$G$13)</f>
        <v>Daniel Cordeiro de Morais Filho</v>
      </c>
      <c r="B18" s="381"/>
      <c r="C18" s="381"/>
      <c r="D18" s="381"/>
      <c r="E18" s="381"/>
      <c r="F18" s="381"/>
      <c r="G18" s="381"/>
      <c r="H18" s="385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</row>
    <row r="19" spans="1:22" ht="12.75">
      <c r="A19" s="61" t="s">
        <v>182</v>
      </c>
      <c r="B19" s="382" t="str">
        <f>IF('[2]p11'!$A$389&lt;&gt;0,'[2]p11'!$A$389,"")</f>
        <v>UFPA</v>
      </c>
      <c r="C19" s="382"/>
      <c r="D19" s="382"/>
      <c r="E19" s="382"/>
      <c r="F19" s="382"/>
      <c r="G19" s="382"/>
      <c r="H19" s="382"/>
      <c r="I19" s="382"/>
      <c r="J19" s="383"/>
      <c r="K19" s="381" t="s">
        <v>260</v>
      </c>
      <c r="L19" s="381"/>
      <c r="M19" s="382">
        <f>IF('[2]p11'!$H$389&lt;&gt;0,'[2]p11'!$H$389,"")</f>
      </c>
      <c r="N19" s="382"/>
      <c r="O19" s="383"/>
      <c r="P19" s="112" t="s">
        <v>78</v>
      </c>
      <c r="Q19" s="122">
        <f>IF('[2]p11'!$K$389&lt;&gt;0,'[2]p11'!$K$389,"")</f>
        <v>39272</v>
      </c>
      <c r="R19" s="119" t="s">
        <v>79</v>
      </c>
      <c r="S19" s="122">
        <f>IF('[2]p11'!$L$389&lt;&gt;0,'[2]p11'!$L$389,"")</f>
        <v>39276</v>
      </c>
      <c r="T19" s="123"/>
      <c r="U19" s="4"/>
      <c r="V19" s="4"/>
    </row>
    <row r="20" spans="1:22" ht="12.75">
      <c r="A20" s="380" t="s">
        <v>283</v>
      </c>
      <c r="B20" s="381"/>
      <c r="C20" s="382" t="str">
        <f>IF('[2]p11'!$C$390&lt;&gt;0,'[2]p11'!$C$390,"")</f>
        <v>Participação na 59a SBPC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3"/>
      <c r="T20" s="123"/>
      <c r="U20" s="4"/>
      <c r="V20" s="4"/>
    </row>
    <row r="21" spans="1:19" ht="12.75">
      <c r="A21" s="384"/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</row>
    <row r="22" spans="1:19" s="45" customFormat="1" ht="13.5" customHeight="1">
      <c r="A22" s="380" t="str">
        <f>T('[2]p10'!$C$13:$G$13)</f>
        <v>Claudianor Oliveira Alves</v>
      </c>
      <c r="B22" s="381"/>
      <c r="C22" s="381"/>
      <c r="D22" s="381"/>
      <c r="E22" s="381"/>
      <c r="F22" s="381"/>
      <c r="G22" s="381"/>
      <c r="H22" s="385"/>
      <c r="I22" s="386"/>
      <c r="J22" s="387"/>
      <c r="K22" s="387"/>
      <c r="L22" s="387"/>
      <c r="M22" s="387"/>
      <c r="N22" s="387"/>
      <c r="O22" s="387"/>
      <c r="P22" s="387"/>
      <c r="Q22" s="387"/>
      <c r="R22" s="387"/>
      <c r="S22" s="387"/>
    </row>
    <row r="23" spans="1:22" ht="12.75">
      <c r="A23" s="61" t="s">
        <v>182</v>
      </c>
      <c r="B23" s="382" t="str">
        <f>IF('[2]p10'!$A$389&lt;&gt;0,'[2]p10'!$A$389,"")</f>
        <v>UFPA</v>
      </c>
      <c r="C23" s="382"/>
      <c r="D23" s="382"/>
      <c r="E23" s="382"/>
      <c r="F23" s="382"/>
      <c r="G23" s="382"/>
      <c r="H23" s="382"/>
      <c r="I23" s="382"/>
      <c r="J23" s="383"/>
      <c r="K23" s="380" t="s">
        <v>260</v>
      </c>
      <c r="L23" s="381"/>
      <c r="M23" s="382">
        <f>IF('[2]p10'!$H$389&lt;&gt;0,'[2]p10'!$H$389,"")</f>
      </c>
      <c r="N23" s="382"/>
      <c r="O23" s="383"/>
      <c r="P23" s="112" t="s">
        <v>78</v>
      </c>
      <c r="Q23" s="122">
        <f>IF('[2]p10'!$K$389&lt;&gt;0,'[2]p10'!$K$389,"")</f>
        <v>39272</v>
      </c>
      <c r="R23" s="119" t="s">
        <v>79</v>
      </c>
      <c r="S23" s="122" t="str">
        <f>IF('[2]p10'!$L$389&lt;&gt;0,'[2]p10'!$L$389,"")</f>
        <v>13/07/07</v>
      </c>
      <c r="T23" s="123"/>
      <c r="U23" s="4"/>
      <c r="V23" s="4"/>
    </row>
    <row r="24" spans="1:22" ht="12.75">
      <c r="A24" s="380" t="s">
        <v>283</v>
      </c>
      <c r="B24" s="381"/>
      <c r="C24" s="382" t="str">
        <f>IF('[2]p10'!$C$390&lt;&gt;0,'[2]p10'!$C$390,"")</f>
        <v>Participacao na  59a SBPC</v>
      </c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3"/>
      <c r="T24" s="123"/>
      <c r="U24" s="4"/>
      <c r="V24" s="4"/>
    </row>
    <row r="25" spans="1:19" ht="12.75">
      <c r="A25" s="401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</row>
    <row r="26" spans="1:22" ht="12.75">
      <c r="A26" s="61" t="s">
        <v>182</v>
      </c>
      <c r="B26" s="382" t="str">
        <f>IF('[2]p10'!$A$393&lt;&gt;0,'[2]p10'!$A$393,"")</f>
        <v>Universidade Estadual de Maringa</v>
      </c>
      <c r="C26" s="382"/>
      <c r="D26" s="382"/>
      <c r="E26" s="382"/>
      <c r="F26" s="382"/>
      <c r="G26" s="382"/>
      <c r="H26" s="382"/>
      <c r="I26" s="382"/>
      <c r="J26" s="383"/>
      <c r="K26" s="380" t="s">
        <v>260</v>
      </c>
      <c r="L26" s="381"/>
      <c r="M26" s="382">
        <f>IF('[2]p10'!$H$393&lt;&gt;0,'[2]p10'!$H$393,"")</f>
      </c>
      <c r="N26" s="382"/>
      <c r="O26" s="383"/>
      <c r="P26" s="112" t="s">
        <v>78</v>
      </c>
      <c r="Q26" s="122">
        <f>IF('[2]p10'!$K$393&lt;&gt;0,'[2]p10'!$K$393,"")</f>
        <v>39147</v>
      </c>
      <c r="R26" s="119" t="s">
        <v>79</v>
      </c>
      <c r="S26" s="122">
        <f>IF('[2]p10'!$L$393&lt;&gt;0,'[2]p10'!$L$393,"")</f>
        <v>39331</v>
      </c>
      <c r="T26" s="123"/>
      <c r="U26" s="4"/>
      <c r="V26" s="4"/>
    </row>
    <row r="27" spans="1:22" ht="12.75">
      <c r="A27" s="380" t="s">
        <v>283</v>
      </c>
      <c r="B27" s="381"/>
      <c r="C27" s="382" t="str">
        <f>IF('[2]p10'!$C$394&lt;&gt;0,'[2]p10'!$C$394,"")</f>
        <v>Participacao no II Symposium on Partial Differential Equations</v>
      </c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3"/>
      <c r="T27" s="123"/>
      <c r="U27" s="4"/>
      <c r="V27" s="4"/>
    </row>
    <row r="28" spans="1:19" s="45" customFormat="1" ht="13.5" customHeight="1">
      <c r="A28" s="380" t="str">
        <f>T('[2]p11'!$C$13:$G$13)</f>
        <v>Daniel Cordeiro de Morais Filho</v>
      </c>
      <c r="B28" s="381"/>
      <c r="C28" s="381"/>
      <c r="D28" s="381"/>
      <c r="E28" s="381"/>
      <c r="F28" s="381"/>
      <c r="G28" s="381"/>
      <c r="H28" s="385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</row>
    <row r="29" spans="1:22" ht="12.75">
      <c r="A29" s="61" t="s">
        <v>182</v>
      </c>
      <c r="B29" s="382" t="str">
        <f>IF('[2]p11'!$A$389&lt;&gt;0,'[2]p11'!$A$389,"")</f>
        <v>UFPA</v>
      </c>
      <c r="C29" s="382"/>
      <c r="D29" s="382"/>
      <c r="E29" s="382"/>
      <c r="F29" s="382"/>
      <c r="G29" s="382"/>
      <c r="H29" s="382"/>
      <c r="I29" s="382"/>
      <c r="J29" s="383"/>
      <c r="K29" s="381" t="s">
        <v>260</v>
      </c>
      <c r="L29" s="381"/>
      <c r="M29" s="382">
        <f>IF('[2]p11'!$H$389&lt;&gt;0,'[2]p11'!$H$389,"")</f>
      </c>
      <c r="N29" s="382"/>
      <c r="O29" s="383"/>
      <c r="P29" s="112" t="s">
        <v>78</v>
      </c>
      <c r="Q29" s="122">
        <f>IF('[2]p11'!$K$389&lt;&gt;0,'[2]p11'!$K$389,"")</f>
        <v>39272</v>
      </c>
      <c r="R29" s="119" t="s">
        <v>79</v>
      </c>
      <c r="S29" s="122">
        <f>IF('[2]p11'!$L$389&lt;&gt;0,'[2]p11'!$L$389,"")</f>
        <v>39276</v>
      </c>
      <c r="T29" s="123"/>
      <c r="U29" s="4"/>
      <c r="V29" s="4"/>
    </row>
    <row r="30" spans="1:22" ht="12.75">
      <c r="A30" s="380" t="s">
        <v>283</v>
      </c>
      <c r="B30" s="381"/>
      <c r="C30" s="382" t="str">
        <f>IF('[2]p11'!$C$390&lt;&gt;0,'[2]p11'!$C$390,"")</f>
        <v>Participação na 59a SBPC</v>
      </c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3"/>
      <c r="T30" s="123"/>
      <c r="U30" s="4"/>
      <c r="V30" s="4"/>
    </row>
    <row r="31" spans="1:19" ht="12.75">
      <c r="A31" s="38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</row>
    <row r="32" spans="1:22" ht="12.75">
      <c r="A32" s="61" t="s">
        <v>182</v>
      </c>
      <c r="B32" s="382" t="str">
        <f>IF('[2]p11'!$A$393&lt;&gt;0,'[2]p11'!$A$393,"")</f>
        <v>UFBA</v>
      </c>
      <c r="C32" s="382"/>
      <c r="D32" s="382"/>
      <c r="E32" s="382"/>
      <c r="F32" s="382"/>
      <c r="G32" s="382"/>
      <c r="H32" s="382"/>
      <c r="I32" s="382"/>
      <c r="J32" s="383"/>
      <c r="K32" s="381" t="s">
        <v>260</v>
      </c>
      <c r="L32" s="381"/>
      <c r="M32" s="382">
        <f>IF('[2]p11'!$H$393&lt;&gt;0,'[2]p11'!$H$393,"")</f>
      </c>
      <c r="N32" s="382"/>
      <c r="O32" s="383"/>
      <c r="P32" s="112" t="s">
        <v>78</v>
      </c>
      <c r="Q32" s="122">
        <f>IF('[2]p11'!$K$393&lt;&gt;0,'[2]p11'!$K$393,"")</f>
        <v>39321</v>
      </c>
      <c r="R32" s="119" t="s">
        <v>79</v>
      </c>
      <c r="S32" s="122">
        <f>IF('[2]p11'!$L$393&lt;&gt;0,'[2]p11'!$L$393,"")</f>
        <v>39325</v>
      </c>
      <c r="T32" s="123"/>
      <c r="U32" s="4"/>
      <c r="V32" s="4"/>
    </row>
    <row r="33" spans="1:22" ht="12.75">
      <c r="A33" s="380" t="s">
        <v>283</v>
      </c>
      <c r="B33" s="381"/>
      <c r="C33" s="382" t="str">
        <f>IF('[2]p11'!$C$394&lt;&gt;0,'[2]p11'!$C$394,"")</f>
        <v>Ministração de palestra na Semana de Matemática da UFBA</v>
      </c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3"/>
      <c r="T33" s="123"/>
      <c r="U33" s="4"/>
      <c r="V33" s="4"/>
    </row>
    <row r="34" spans="1:19" ht="12.75">
      <c r="A34" s="384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</row>
    <row r="35" spans="1:22" ht="12.75">
      <c r="A35" s="61" t="s">
        <v>182</v>
      </c>
      <c r="B35" s="382" t="str">
        <f>IF('[2]p11'!$A$397&lt;&gt;0,'[2]p11'!$A$397,"")</f>
        <v>UFAL</v>
      </c>
      <c r="C35" s="382"/>
      <c r="D35" s="382"/>
      <c r="E35" s="382"/>
      <c r="F35" s="382"/>
      <c r="G35" s="382"/>
      <c r="H35" s="382"/>
      <c r="I35" s="382"/>
      <c r="J35" s="383"/>
      <c r="K35" s="381" t="s">
        <v>260</v>
      </c>
      <c r="L35" s="381"/>
      <c r="M35" s="382">
        <f>IF('[2]p11'!$H$397&lt;&gt;0,'[2]p11'!$H$397,"")</f>
      </c>
      <c r="N35" s="382"/>
      <c r="O35" s="383"/>
      <c r="P35" s="112" t="s">
        <v>78</v>
      </c>
      <c r="Q35" s="122">
        <f>IF('[2]p11'!$K$397&lt;&gt;0,'[2]p11'!$K$397,"")</f>
        <v>39349</v>
      </c>
      <c r="R35" s="119" t="s">
        <v>79</v>
      </c>
      <c r="S35" s="122">
        <f>IF('[2]p11'!$L$397&lt;&gt;0,'[2]p11'!$L$397,"")</f>
        <v>39352</v>
      </c>
      <c r="T35" s="123"/>
      <c r="U35" s="4"/>
      <c r="V35" s="4"/>
    </row>
    <row r="36" spans="1:22" ht="12.75">
      <c r="A36" s="380" t="s">
        <v>283</v>
      </c>
      <c r="B36" s="381"/>
      <c r="C36" s="382" t="str">
        <f>IF('[2]p11'!$C$398&lt;&gt;0,'[2]p11'!$C$398,"")</f>
        <v>Ministração de palestra no Matfest</v>
      </c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3"/>
      <c r="T36" s="123"/>
      <c r="U36" s="4"/>
      <c r="V36" s="4"/>
    </row>
    <row r="37" spans="1:19" ht="12.75">
      <c r="A37" s="384"/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</row>
    <row r="38" spans="1:22" ht="12.75">
      <c r="A38" s="61" t="s">
        <v>182</v>
      </c>
      <c r="B38" s="382" t="str">
        <f>IF('[2]p11'!$A$401&lt;&gt;0,'[2]p11'!$A$401,"")</f>
        <v>UFCG/Cuité</v>
      </c>
      <c r="C38" s="382"/>
      <c r="D38" s="382"/>
      <c r="E38" s="382"/>
      <c r="F38" s="382"/>
      <c r="G38" s="382"/>
      <c r="H38" s="382"/>
      <c r="I38" s="382"/>
      <c r="J38" s="383"/>
      <c r="K38" s="381" t="s">
        <v>260</v>
      </c>
      <c r="L38" s="381"/>
      <c r="M38" s="382">
        <f>IF('[2]p11'!$H$401&lt;&gt;0,'[2]p11'!$H$401,"")</f>
      </c>
      <c r="N38" s="382"/>
      <c r="O38" s="383"/>
      <c r="P38" s="112" t="s">
        <v>78</v>
      </c>
      <c r="Q38" s="122">
        <f>IF('[2]p11'!$K$401&lt;&gt;0,'[2]p11'!$K$401,"")</f>
        <v>39336</v>
      </c>
      <c r="R38" s="119" t="s">
        <v>79</v>
      </c>
      <c r="S38" s="122">
        <f>IF('[2]p11'!$L$401&lt;&gt;0,'[2]p11'!$L$401,"")</f>
        <v>39336</v>
      </c>
      <c r="T38" s="123"/>
      <c r="U38" s="4"/>
      <c r="V38" s="4"/>
    </row>
    <row r="39" spans="1:22" ht="12.75">
      <c r="A39" s="380" t="s">
        <v>283</v>
      </c>
      <c r="B39" s="381"/>
      <c r="C39" s="382" t="str">
        <f>IF('[2]p11'!$C$402&lt;&gt;0,'[2]p11'!$C$402,"")</f>
        <v>Ministração de palestra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3"/>
      <c r="T39" s="123"/>
      <c r="U39" s="4"/>
      <c r="V39" s="4"/>
    </row>
    <row r="40" spans="1:19" ht="12.75">
      <c r="A40" s="384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</row>
    <row r="41" spans="1:19" s="45" customFormat="1" ht="13.5" customHeight="1">
      <c r="A41" s="380" t="str">
        <f>T('[2]p13'!$C$13:$G$13)</f>
        <v>Francisco Antônio Morais de Souza</v>
      </c>
      <c r="B41" s="381"/>
      <c r="C41" s="381"/>
      <c r="D41" s="381"/>
      <c r="E41" s="381"/>
      <c r="F41" s="381"/>
      <c r="G41" s="381"/>
      <c r="H41" s="385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</row>
    <row r="42" spans="1:22" ht="12.75">
      <c r="A42" s="61" t="s">
        <v>182</v>
      </c>
      <c r="B42" s="382" t="str">
        <f>IF('[2]p13'!$A$389&lt;&gt;0,'[2]p13'!$A$389,"")</f>
        <v>UFPR</v>
      </c>
      <c r="C42" s="382"/>
      <c r="D42" s="382"/>
      <c r="E42" s="382"/>
      <c r="F42" s="382"/>
      <c r="G42" s="382"/>
      <c r="H42" s="382"/>
      <c r="I42" s="382"/>
      <c r="J42" s="383"/>
      <c r="K42" s="381" t="s">
        <v>260</v>
      </c>
      <c r="L42" s="381"/>
      <c r="M42" s="382" t="str">
        <f>IF('[2]p13'!$H$389&lt;&gt;0,'[2]p13'!$H$389,"")</f>
        <v>PRH-25/ANP</v>
      </c>
      <c r="N42" s="382"/>
      <c r="O42" s="383"/>
      <c r="P42" s="112" t="s">
        <v>78</v>
      </c>
      <c r="Q42" s="122" t="str">
        <f>IF('[2]p13'!$K$389&lt;&gt;0,'[2]p13'!$K$389,"")</f>
        <v>27/06/07</v>
      </c>
      <c r="R42" s="119" t="s">
        <v>79</v>
      </c>
      <c r="S42" s="122" t="str">
        <f>IF('[2]p13'!$L$389&lt;&gt;0,'[2]p13'!$L$389,"")</f>
        <v>20/06/07</v>
      </c>
      <c r="T42" s="123"/>
      <c r="U42" s="4"/>
      <c r="V42" s="4"/>
    </row>
    <row r="43" spans="1:22" ht="12.75">
      <c r="A43" s="380" t="s">
        <v>283</v>
      </c>
      <c r="B43" s="381"/>
      <c r="C43" s="382" t="str">
        <f>IF('[2]p13'!$C$390&lt;&gt;0,'[2]p13'!$C$390,"")</f>
        <v>Participacao na Reunião Anual de Coordenadores e Pesquisadores Visitantes dos PRHs</v>
      </c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3"/>
      <c r="T43" s="123"/>
      <c r="U43" s="4"/>
      <c r="V43" s="4"/>
    </row>
    <row r="44" spans="1:19" ht="12.75">
      <c r="A44" s="384"/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</row>
    <row r="45" spans="1:19" s="45" customFormat="1" ht="13.5" customHeight="1">
      <c r="A45" s="380" t="str">
        <f>T('[2]p19'!$C$13:$G$13)</f>
        <v>José de Arimatéia Fernandes</v>
      </c>
      <c r="B45" s="381"/>
      <c r="C45" s="381"/>
      <c r="D45" s="381"/>
      <c r="E45" s="381"/>
      <c r="F45" s="381"/>
      <c r="G45" s="381"/>
      <c r="H45" s="385"/>
      <c r="I45" s="386"/>
      <c r="J45" s="387"/>
      <c r="K45" s="387"/>
      <c r="L45" s="387"/>
      <c r="M45" s="387"/>
      <c r="N45" s="387"/>
      <c r="O45" s="387"/>
      <c r="P45" s="387"/>
      <c r="Q45" s="387"/>
      <c r="R45" s="387"/>
      <c r="S45" s="387"/>
    </row>
    <row r="46" spans="1:22" ht="12.75">
      <c r="A46" s="61" t="s">
        <v>182</v>
      </c>
      <c r="B46" s="382" t="str">
        <f>IF('[2]p19'!$A$389&lt;&gt;0,'[2]p19'!$A$389,"")</f>
        <v>Depto de Matematca / UnB</v>
      </c>
      <c r="C46" s="382"/>
      <c r="D46" s="382"/>
      <c r="E46" s="382"/>
      <c r="F46" s="382"/>
      <c r="G46" s="382"/>
      <c r="H46" s="382"/>
      <c r="I46" s="382"/>
      <c r="J46" s="383"/>
      <c r="K46" s="380" t="s">
        <v>260</v>
      </c>
      <c r="L46" s="381"/>
      <c r="M46" s="382" t="str">
        <f>IF('[2]p19'!$H$389&lt;&gt;0,'[2]p19'!$H$389,"")</f>
        <v>UnB</v>
      </c>
      <c r="N46" s="382"/>
      <c r="O46" s="383"/>
      <c r="P46" s="112" t="s">
        <v>78</v>
      </c>
      <c r="Q46" s="122">
        <f>IF('[2]p19'!$K$389&lt;&gt;0,'[2]p19'!$K$389,"")</f>
        <v>39289</v>
      </c>
      <c r="R46" s="119" t="s">
        <v>79</v>
      </c>
      <c r="S46" s="122" t="str">
        <f>IF('[2]p19'!$L$389&lt;&gt;0,'[2]p19'!$L$389,"")</f>
        <v>27/07/07</v>
      </c>
      <c r="T46" s="123"/>
      <c r="U46" s="4"/>
      <c r="V46" s="4"/>
    </row>
    <row r="47" spans="1:22" ht="12.75">
      <c r="A47" s="380" t="s">
        <v>283</v>
      </c>
      <c r="B47" s="381"/>
      <c r="C47" s="382" t="str">
        <f>IF('[2]p19'!$C$390&lt;&gt;0,'[2]p19'!$C$390,"")</f>
        <v>Participacao em Banca de defesa de mestrado e proferir palestra</v>
      </c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3"/>
      <c r="T47" s="123"/>
      <c r="U47" s="4"/>
      <c r="V47" s="4"/>
    </row>
    <row r="48" spans="1:19" ht="12.75">
      <c r="A48" s="384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</row>
    <row r="49" spans="1:19" s="45" customFormat="1" ht="13.5" customHeight="1">
      <c r="A49" s="380" t="str">
        <f>T('[2]p25'!$C$13:$G$13)</f>
        <v>Marco Aurélio Soares Souto</v>
      </c>
      <c r="B49" s="381"/>
      <c r="C49" s="381"/>
      <c r="D49" s="381"/>
      <c r="E49" s="381"/>
      <c r="F49" s="381"/>
      <c r="G49" s="381"/>
      <c r="H49" s="385"/>
      <c r="I49" s="386"/>
      <c r="J49" s="387"/>
      <c r="K49" s="387"/>
      <c r="L49" s="387"/>
      <c r="M49" s="387"/>
      <c r="N49" s="387"/>
      <c r="O49" s="387"/>
      <c r="P49" s="387"/>
      <c r="Q49" s="387"/>
      <c r="R49" s="387"/>
      <c r="S49" s="387"/>
    </row>
    <row r="50" spans="1:22" ht="12.75">
      <c r="A50" s="61" t="s">
        <v>182</v>
      </c>
      <c r="B50" s="382" t="str">
        <f>IF('[2]p25'!$A$389&lt;&gt;0,'[2]p25'!$A$389,"")</f>
        <v>UFPA</v>
      </c>
      <c r="C50" s="382"/>
      <c r="D50" s="382"/>
      <c r="E50" s="382"/>
      <c r="F50" s="382"/>
      <c r="G50" s="382"/>
      <c r="H50" s="382"/>
      <c r="I50" s="382"/>
      <c r="J50" s="383"/>
      <c r="K50" s="380" t="s">
        <v>260</v>
      </c>
      <c r="L50" s="381"/>
      <c r="M50" s="382">
        <f>IF('[2]p25'!$H$389&lt;&gt;0,'[2]p25'!$H$389,"")</f>
      </c>
      <c r="N50" s="382"/>
      <c r="O50" s="383"/>
      <c r="P50" s="112" t="s">
        <v>78</v>
      </c>
      <c r="Q50" s="122">
        <f>IF('[2]p25'!$K$389&lt;&gt;0,'[2]p25'!$K$389,"")</f>
        <v>39272</v>
      </c>
      <c r="R50" s="119" t="s">
        <v>79</v>
      </c>
      <c r="S50" s="122" t="str">
        <f>IF('[2]p25'!$L$389&lt;&gt;0,'[2]p25'!$L$389,"")</f>
        <v>13/07/07</v>
      </c>
      <c r="T50" s="123"/>
      <c r="U50" s="4"/>
      <c r="V50" s="4"/>
    </row>
    <row r="51" spans="1:22" ht="12.75">
      <c r="A51" s="380" t="s">
        <v>283</v>
      </c>
      <c r="B51" s="381"/>
      <c r="C51" s="382" t="str">
        <f>IF('[2]p25'!$C$390&lt;&gt;0,'[2]p25'!$C$390,"")</f>
        <v>Participacao na 59a SBPC</v>
      </c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3"/>
      <c r="T51" s="123"/>
      <c r="U51" s="4"/>
      <c r="V51" s="4"/>
    </row>
    <row r="52" spans="1:19" ht="12.75">
      <c r="A52" s="384"/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</row>
    <row r="53" spans="1:19" s="45" customFormat="1" ht="13.5" customHeight="1">
      <c r="A53" s="380" t="str">
        <f>T('[2]p32'!$C$13:$G$13)</f>
        <v>Sérgio Mota Alves</v>
      </c>
      <c r="B53" s="381"/>
      <c r="C53" s="381"/>
      <c r="D53" s="381"/>
      <c r="E53" s="381"/>
      <c r="F53" s="381"/>
      <c r="G53" s="381"/>
      <c r="H53" s="385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</row>
    <row r="54" spans="1:22" ht="12.75">
      <c r="A54" s="61" t="s">
        <v>182</v>
      </c>
      <c r="B54" s="382" t="str">
        <f>IF('[2]p32'!$A$389&lt;&gt;0,'[2]p32'!$A$389,"")</f>
        <v>Universidade Federal de São Carlos - SP</v>
      </c>
      <c r="C54" s="382"/>
      <c r="D54" s="382"/>
      <c r="E54" s="382"/>
      <c r="F54" s="382"/>
      <c r="G54" s="382"/>
      <c r="H54" s="382"/>
      <c r="I54" s="382"/>
      <c r="J54" s="383"/>
      <c r="K54" s="381" t="s">
        <v>260</v>
      </c>
      <c r="L54" s="381"/>
      <c r="M54" s="382" t="str">
        <f>IF('[2]p32'!$H$389&lt;&gt;0,'[2]p32'!$H$389,"")</f>
        <v>CNPq</v>
      </c>
      <c r="N54" s="382"/>
      <c r="O54" s="383"/>
      <c r="P54" s="112" t="s">
        <v>78</v>
      </c>
      <c r="Q54" s="122">
        <f>IF('[2]p32'!$K$389&lt;&gt;0,'[2]p32'!$K$389,"")</f>
        <v>39258</v>
      </c>
      <c r="R54" s="119" t="s">
        <v>79</v>
      </c>
      <c r="S54" s="122">
        <f>IF('[2]p32'!$L$389&lt;&gt;0,'[2]p32'!$L$389,"")</f>
        <v>39262</v>
      </c>
      <c r="T54" s="123"/>
      <c r="U54" s="4"/>
      <c r="V54" s="4"/>
    </row>
    <row r="55" spans="1:22" ht="12.75">
      <c r="A55" s="380" t="s">
        <v>283</v>
      </c>
      <c r="B55" s="381"/>
      <c r="C55" s="382" t="str">
        <f>IF('[2]p32'!$C$390&lt;&gt;0,'[2]p32'!$C$390,"")</f>
        <v>Pesquisa em colaboração e conferencia</v>
      </c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3"/>
      <c r="T55" s="123"/>
      <c r="U55" s="4"/>
      <c r="V55" s="4"/>
    </row>
    <row r="56" spans="1:19" ht="12.75">
      <c r="A56" s="384"/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</row>
    <row r="57" spans="1:22" ht="12.75">
      <c r="A57" s="61" t="s">
        <v>182</v>
      </c>
      <c r="B57" s="382" t="str">
        <f>IF('[2]p32'!$A$393&lt;&gt;0,'[2]p32'!$A$393,"")</f>
        <v>Universidade Estadual de Campinas - SP</v>
      </c>
      <c r="C57" s="382"/>
      <c r="D57" s="382"/>
      <c r="E57" s="382"/>
      <c r="F57" s="382"/>
      <c r="G57" s="382"/>
      <c r="H57" s="382"/>
      <c r="I57" s="382"/>
      <c r="J57" s="383"/>
      <c r="K57" s="381" t="s">
        <v>260</v>
      </c>
      <c r="L57" s="381"/>
      <c r="M57" s="382" t="str">
        <f>IF('[2]p32'!$H$393&lt;&gt;0,'[2]p32'!$H$393,"")</f>
        <v>CNPq</v>
      </c>
      <c r="N57" s="382"/>
      <c r="O57" s="383"/>
      <c r="P57" s="112" t="s">
        <v>78</v>
      </c>
      <c r="Q57" s="122">
        <f>IF('[2]p32'!$K$393&lt;&gt;0,'[2]p32'!$K$393,"")</f>
        <v>39335</v>
      </c>
      <c r="R57" s="119" t="s">
        <v>79</v>
      </c>
      <c r="S57" s="122">
        <f>IF('[2]p32'!$L$393&lt;&gt;0,'[2]p32'!$L$393,"")</f>
        <v>39340</v>
      </c>
      <c r="T57" s="123"/>
      <c r="U57" s="4"/>
      <c r="V57" s="4"/>
    </row>
    <row r="58" spans="1:22" ht="12.75">
      <c r="A58" s="380" t="s">
        <v>283</v>
      </c>
      <c r="B58" s="381"/>
      <c r="C58" s="382" t="str">
        <f>IF('[2]p32'!$C$394&lt;&gt;0,'[2]p32'!$C$394,"")</f>
        <v>Banca examinadora e pesquisa em colaboração</v>
      </c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3"/>
      <c r="T58" s="123"/>
      <c r="U58" s="4"/>
      <c r="V58" s="4"/>
    </row>
  </sheetData>
  <sheetProtection password="CA19" sheet="1" objects="1" scenarios="1"/>
  <mergeCells count="114">
    <mergeCell ref="B15:J15"/>
    <mergeCell ref="K15:L15"/>
    <mergeCell ref="M15:O15"/>
    <mergeCell ref="A16:B16"/>
    <mergeCell ref="C16:S16"/>
    <mergeCell ref="A17:S17"/>
    <mergeCell ref="A22:H22"/>
    <mergeCell ref="I22:S22"/>
    <mergeCell ref="B26:J26"/>
    <mergeCell ref="K26:L26"/>
    <mergeCell ref="M26:O26"/>
    <mergeCell ref="B23:J23"/>
    <mergeCell ref="K23:L23"/>
    <mergeCell ref="A25:S25"/>
    <mergeCell ref="M23:O23"/>
    <mergeCell ref="A24:B24"/>
    <mergeCell ref="C24:S24"/>
    <mergeCell ref="A58:B58"/>
    <mergeCell ref="C58:S58"/>
    <mergeCell ref="A56:S56"/>
    <mergeCell ref="B57:J57"/>
    <mergeCell ref="K57:L57"/>
    <mergeCell ref="M57:O57"/>
    <mergeCell ref="M54:O54"/>
    <mergeCell ref="A55:B55"/>
    <mergeCell ref="C55:S55"/>
    <mergeCell ref="A53:H53"/>
    <mergeCell ref="I53:S53"/>
    <mergeCell ref="B54:J54"/>
    <mergeCell ref="K54:L54"/>
    <mergeCell ref="B50:J50"/>
    <mergeCell ref="K50:L50"/>
    <mergeCell ref="M50:O50"/>
    <mergeCell ref="A51:B51"/>
    <mergeCell ref="C51:S51"/>
    <mergeCell ref="B46:J46"/>
    <mergeCell ref="K46:L46"/>
    <mergeCell ref="M46:O46"/>
    <mergeCell ref="A47:B47"/>
    <mergeCell ref="C47:S47"/>
    <mergeCell ref="A27:B27"/>
    <mergeCell ref="C27:S27"/>
    <mergeCell ref="A43:B43"/>
    <mergeCell ref="C43:S43"/>
    <mergeCell ref="A41:H41"/>
    <mergeCell ref="I41:S41"/>
    <mergeCell ref="B42:J42"/>
    <mergeCell ref="K42:L42"/>
    <mergeCell ref="M42:O42"/>
    <mergeCell ref="A30:B30"/>
    <mergeCell ref="A18:H18"/>
    <mergeCell ref="I18:S18"/>
    <mergeCell ref="B11:J11"/>
    <mergeCell ref="K11:L11"/>
    <mergeCell ref="M11:O11"/>
    <mergeCell ref="A12:B12"/>
    <mergeCell ref="C12:S12"/>
    <mergeCell ref="A13:S13"/>
    <mergeCell ref="A14:H14"/>
    <mergeCell ref="I14:S14"/>
    <mergeCell ref="A10:H10"/>
    <mergeCell ref="I10:S10"/>
    <mergeCell ref="A9:S9"/>
    <mergeCell ref="B7:J7"/>
    <mergeCell ref="K7:L7"/>
    <mergeCell ref="M7:O7"/>
    <mergeCell ref="A8:B8"/>
    <mergeCell ref="C8:S8"/>
    <mergeCell ref="A6:H6"/>
    <mergeCell ref="I6:S6"/>
    <mergeCell ref="A1:S1"/>
    <mergeCell ref="A2:S2"/>
    <mergeCell ref="A3:D3"/>
    <mergeCell ref="Q3:R3"/>
    <mergeCell ref="E3:P3"/>
    <mergeCell ref="A4:S5"/>
    <mergeCell ref="A21:S21"/>
    <mergeCell ref="B19:J19"/>
    <mergeCell ref="K19:L19"/>
    <mergeCell ref="M19:O19"/>
    <mergeCell ref="A20:B20"/>
    <mergeCell ref="C20:S20"/>
    <mergeCell ref="C30:S30"/>
    <mergeCell ref="A31:S31"/>
    <mergeCell ref="A28:H28"/>
    <mergeCell ref="I28:S28"/>
    <mergeCell ref="B29:J29"/>
    <mergeCell ref="K29:L29"/>
    <mergeCell ref="M29:O29"/>
    <mergeCell ref="B32:J32"/>
    <mergeCell ref="K32:L32"/>
    <mergeCell ref="M32:O32"/>
    <mergeCell ref="A33:B33"/>
    <mergeCell ref="C33:S33"/>
    <mergeCell ref="A34:S34"/>
    <mergeCell ref="B35:J35"/>
    <mergeCell ref="K35:L35"/>
    <mergeCell ref="M35:O35"/>
    <mergeCell ref="A36:B36"/>
    <mergeCell ref="C36:S36"/>
    <mergeCell ref="A37:S37"/>
    <mergeCell ref="B38:J38"/>
    <mergeCell ref="K38:L38"/>
    <mergeCell ref="M38:O38"/>
    <mergeCell ref="A39:B39"/>
    <mergeCell ref="C39:S39"/>
    <mergeCell ref="A40:S40"/>
    <mergeCell ref="A52:S52"/>
    <mergeCell ref="A44:S44"/>
    <mergeCell ref="A45:H45"/>
    <mergeCell ref="I45:S45"/>
    <mergeCell ref="A48:S48"/>
    <mergeCell ref="A49:H49"/>
    <mergeCell ref="I49:S4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E3" sqref="E3:P3"/>
    </sheetView>
  </sheetViews>
  <sheetFormatPr defaultColWidth="9.140625" defaultRowHeight="12.75"/>
  <cols>
    <col min="1" max="1" width="8.28125" style="0" customWidth="1"/>
    <col min="2" max="2" width="2.42187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7.00390625" style="0" customWidth="1"/>
    <col min="10" max="10" width="7.421875" style="0" customWidth="1"/>
    <col min="11" max="11" width="5.8515625" style="0" customWidth="1"/>
    <col min="12" max="12" width="3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284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95" t="s">
        <v>84</v>
      </c>
      <c r="R3" s="396"/>
      <c r="S3" s="29" t="str">
        <f>'[2]p1'!$H$4</f>
        <v>2007.1</v>
      </c>
    </row>
    <row r="4" spans="1:19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</row>
    <row r="5" spans="1:19" s="8" customFormat="1" ht="12.75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</row>
    <row r="6" spans="1:19" s="45" customFormat="1" ht="13.5" customHeight="1">
      <c r="A6" s="112" t="s">
        <v>285</v>
      </c>
      <c r="B6" s="382" t="str">
        <f>T('[2]p7'!$C$13:$G$13)</f>
        <v>Aparecido Jesuino de Souza</v>
      </c>
      <c r="C6" s="382"/>
      <c r="D6" s="382"/>
      <c r="E6" s="382"/>
      <c r="F6" s="382"/>
      <c r="G6" s="382"/>
      <c r="H6" s="383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</row>
    <row r="7" spans="1:22" ht="12.75">
      <c r="A7" s="61" t="s">
        <v>286</v>
      </c>
      <c r="B7" s="382" t="str">
        <f>IF('[2]p7'!$A$372&lt;&gt;0,'[2]p7'!$A$372,"")</f>
        <v>Marcelo Martins dos Santos</v>
      </c>
      <c r="C7" s="382"/>
      <c r="D7" s="382"/>
      <c r="E7" s="382"/>
      <c r="F7" s="382"/>
      <c r="G7" s="382"/>
      <c r="H7" s="382"/>
      <c r="I7" s="382"/>
      <c r="J7" s="382"/>
      <c r="K7" s="380" t="s">
        <v>182</v>
      </c>
      <c r="L7" s="381"/>
      <c r="M7" s="382" t="str">
        <f>IF('[2]p7'!$F$372&lt;&gt;0,'[2]p7'!$F$372,"")</f>
        <v>UNICAMP</v>
      </c>
      <c r="N7" s="382"/>
      <c r="O7" s="383"/>
      <c r="P7" s="112" t="s">
        <v>78</v>
      </c>
      <c r="Q7" s="122">
        <f>IF('[2]p7'!$K$372&lt;&gt;0,'[2]p7'!$K$372,"")</f>
        <v>39220</v>
      </c>
      <c r="R7" s="119" t="s">
        <v>79</v>
      </c>
      <c r="S7" s="122">
        <f>IF('[2]p7'!$L$372&lt;&gt;0,'[2]p7'!$L$372,"")</f>
        <v>39224</v>
      </c>
      <c r="T7" s="123"/>
      <c r="U7" s="4"/>
      <c r="V7" s="4"/>
    </row>
    <row r="8" spans="1:22" ht="12.75">
      <c r="A8" s="380" t="s">
        <v>283</v>
      </c>
      <c r="B8" s="381"/>
      <c r="C8" s="382" t="str">
        <f>IF('[2]p7'!$C$373&lt;&gt;0,'[2]p7'!$C$373,"")</f>
        <v>Pesquisa conjunta e prof. Conf.: Eq. de Navier-Stokes e o Fluxo de Fluidos Incompressíveis com Densidades Descont. em Domínios do Plano</v>
      </c>
      <c r="D8" s="382"/>
      <c r="E8" s="382"/>
      <c r="F8" s="382"/>
      <c r="G8" s="382"/>
      <c r="H8" s="382"/>
      <c r="I8" s="382"/>
      <c r="J8" s="382"/>
      <c r="K8" s="382"/>
      <c r="L8" s="383"/>
      <c r="M8" s="380" t="s">
        <v>260</v>
      </c>
      <c r="N8" s="381"/>
      <c r="O8" s="382" t="str">
        <f>IF('[2]p7'!$H$372&lt;&gt;0,'[2]p7'!$H$372,"")</f>
        <v>Projeto CNPq/Casadinho</v>
      </c>
      <c r="P8" s="382"/>
      <c r="Q8" s="382"/>
      <c r="R8" s="382"/>
      <c r="S8" s="383"/>
      <c r="T8" s="123"/>
      <c r="U8" s="4"/>
      <c r="V8" s="4"/>
    </row>
    <row r="9" spans="1:19" ht="12.75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</row>
    <row r="10" spans="1:22" ht="12.75">
      <c r="A10" s="61" t="s">
        <v>286</v>
      </c>
      <c r="B10" s="382" t="str">
        <f>IF('[2]p7'!$A$376&lt;&gt;0,'[2]p7'!$A$376,"")</f>
        <v>Frederico da Cunha Furtado</v>
      </c>
      <c r="C10" s="382"/>
      <c r="D10" s="382"/>
      <c r="E10" s="382"/>
      <c r="F10" s="382"/>
      <c r="G10" s="382"/>
      <c r="H10" s="382"/>
      <c r="I10" s="382"/>
      <c r="J10" s="382"/>
      <c r="K10" s="380" t="s">
        <v>182</v>
      </c>
      <c r="L10" s="381"/>
      <c r="M10" s="382" t="str">
        <f>IF('[2]p7'!$F$376&lt;&gt;0,'[2]p7'!$F$376,"")</f>
        <v>University of Wyoming</v>
      </c>
      <c r="N10" s="382"/>
      <c r="O10" s="383"/>
      <c r="P10" s="112" t="s">
        <v>78</v>
      </c>
      <c r="Q10" s="122">
        <f>IF('[2]p7'!$K$376&lt;&gt;0,'[2]p7'!$K$376,"")</f>
        <v>39307</v>
      </c>
      <c r="R10" s="119" t="s">
        <v>79</v>
      </c>
      <c r="S10" s="122">
        <f>IF('[2]p7'!$L$376&lt;&gt;0,'[2]p7'!$L$376,"")</f>
        <v>39311</v>
      </c>
      <c r="T10" s="123"/>
      <c r="U10" s="4"/>
      <c r="V10" s="4"/>
    </row>
    <row r="11" spans="1:22" ht="12.75">
      <c r="A11" s="380" t="s">
        <v>283</v>
      </c>
      <c r="B11" s="381"/>
      <c r="C11" s="382" t="str">
        <f>IF('[2]p7'!$C$377&lt;&gt;0,'[2]p7'!$C$377,"")</f>
        <v>Pesquisa conjunta e prof. Conf.: Modelagem Estocástica de Escoamentos em Meios Porosos Heterogêneos.</v>
      </c>
      <c r="D11" s="382"/>
      <c r="E11" s="382"/>
      <c r="F11" s="382"/>
      <c r="G11" s="382"/>
      <c r="H11" s="382"/>
      <c r="I11" s="382"/>
      <c r="J11" s="382"/>
      <c r="K11" s="382"/>
      <c r="L11" s="383"/>
      <c r="M11" s="380" t="s">
        <v>260</v>
      </c>
      <c r="N11" s="381"/>
      <c r="O11" s="382" t="str">
        <f>IF('[2]p7'!$H$376&lt;&gt;0,'[2]p7'!$H$376,"")</f>
        <v>PROAV-CAPES</v>
      </c>
      <c r="P11" s="382"/>
      <c r="Q11" s="382"/>
      <c r="R11" s="382"/>
      <c r="S11" s="383"/>
      <c r="T11" s="123"/>
      <c r="U11" s="4"/>
      <c r="V11" s="4"/>
    </row>
    <row r="12" spans="1:19" ht="12.75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</row>
    <row r="13" spans="1:19" s="45" customFormat="1" ht="13.5" customHeight="1">
      <c r="A13" s="112" t="s">
        <v>285</v>
      </c>
      <c r="B13" s="382" t="str">
        <f>T('[2]p13'!$C$13:$G$13)</f>
        <v>Francisco Antônio Morais de Souza</v>
      </c>
      <c r="C13" s="382"/>
      <c r="D13" s="382"/>
      <c r="E13" s="382"/>
      <c r="F13" s="382"/>
      <c r="G13" s="382"/>
      <c r="H13" s="383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</row>
    <row r="14" spans="1:22" ht="12.75">
      <c r="A14" s="61" t="s">
        <v>286</v>
      </c>
      <c r="B14" s="382" t="str">
        <f>IF('[2]p13'!$A$372&lt;&gt;0,'[2]p13'!$A$372,"")</f>
        <v>André Gustavo Campos Pereira</v>
      </c>
      <c r="C14" s="382"/>
      <c r="D14" s="382"/>
      <c r="E14" s="382"/>
      <c r="F14" s="382"/>
      <c r="G14" s="382"/>
      <c r="H14" s="382"/>
      <c r="I14" s="382"/>
      <c r="J14" s="382"/>
      <c r="K14" s="380" t="s">
        <v>182</v>
      </c>
      <c r="L14" s="381"/>
      <c r="M14" s="382" t="str">
        <f>IF('[2]p13'!$F$372&lt;&gt;0,'[2]p13'!$F$372,"")</f>
        <v>UFRN</v>
      </c>
      <c r="N14" s="382"/>
      <c r="O14" s="383"/>
      <c r="P14" s="112" t="s">
        <v>78</v>
      </c>
      <c r="Q14" s="122">
        <f>IF('[2]p13'!$K$372&lt;&gt;0,'[2]p13'!$K$372,"")</f>
        <v>39290</v>
      </c>
      <c r="R14" s="119" t="s">
        <v>79</v>
      </c>
      <c r="S14" s="122">
        <f>IF('[2]p13'!$L$372&lt;&gt;0,'[2]p13'!$L$372,"")</f>
        <v>39290</v>
      </c>
      <c r="T14" s="123"/>
      <c r="U14" s="4"/>
      <c r="V14" s="4"/>
    </row>
    <row r="15" spans="1:22" ht="12.75">
      <c r="A15" s="380" t="s">
        <v>283</v>
      </c>
      <c r="B15" s="381"/>
      <c r="C15" s="382" t="str">
        <f>IF('[2]p13'!$C$373&lt;&gt;0,'[2]p13'!$C$373,"")</f>
        <v>Participação na banca examinadora da dissertação de Areli Mesquita da Silva</v>
      </c>
      <c r="D15" s="382"/>
      <c r="E15" s="382"/>
      <c r="F15" s="382"/>
      <c r="G15" s="382"/>
      <c r="H15" s="382"/>
      <c r="I15" s="382"/>
      <c r="J15" s="382"/>
      <c r="K15" s="382"/>
      <c r="L15" s="383"/>
      <c r="M15" s="380" t="s">
        <v>260</v>
      </c>
      <c r="N15" s="381"/>
      <c r="O15" s="382" t="str">
        <f>IF('[2]p13'!$H$372&lt;&gt;0,'[2]p13'!$H$372,"")</f>
        <v>PPGMat/UFCG/</v>
      </c>
      <c r="P15" s="382"/>
      <c r="Q15" s="382"/>
      <c r="R15" s="382"/>
      <c r="S15" s="383"/>
      <c r="T15" s="123"/>
      <c r="U15" s="4"/>
      <c r="V15" s="4"/>
    </row>
  </sheetData>
  <sheetProtection password="CA19" sheet="1" objects="1" scenarios="1"/>
  <mergeCells count="33">
    <mergeCell ref="A15:B15"/>
    <mergeCell ref="C15:L15"/>
    <mergeCell ref="M15:N15"/>
    <mergeCell ref="O15:S15"/>
    <mergeCell ref="A12:S12"/>
    <mergeCell ref="B13:H13"/>
    <mergeCell ref="I13:S13"/>
    <mergeCell ref="B14:J14"/>
    <mergeCell ref="K14:L14"/>
    <mergeCell ref="M14:O14"/>
    <mergeCell ref="A11:B11"/>
    <mergeCell ref="C11:L11"/>
    <mergeCell ref="M11:N11"/>
    <mergeCell ref="O11:S11"/>
    <mergeCell ref="A9:S9"/>
    <mergeCell ref="B10:J10"/>
    <mergeCell ref="K10:L10"/>
    <mergeCell ref="M10:O10"/>
    <mergeCell ref="A8:B8"/>
    <mergeCell ref="C8:L8"/>
    <mergeCell ref="M8:N8"/>
    <mergeCell ref="O8:S8"/>
    <mergeCell ref="B6:H6"/>
    <mergeCell ref="I6:S6"/>
    <mergeCell ref="B7:J7"/>
    <mergeCell ref="K7:L7"/>
    <mergeCell ref="M7:O7"/>
    <mergeCell ref="A4:S5"/>
    <mergeCell ref="A1:S1"/>
    <mergeCell ref="A2:S2"/>
    <mergeCell ref="A3:D3"/>
    <mergeCell ref="Q3:R3"/>
    <mergeCell ref="E3:P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E3" sqref="E3:P3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5.28125" style="0" customWidth="1"/>
    <col min="10" max="10" width="4.28125" style="0" customWidth="1"/>
    <col min="11" max="11" width="5.421875" style="0" customWidth="1"/>
    <col min="12" max="12" width="7.140625" style="0" customWidth="1"/>
    <col min="13" max="13" width="5.421875" style="0" customWidth="1"/>
    <col min="14" max="14" width="7.2812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4.28125" style="0" customWidth="1"/>
    <col min="19" max="19" width="8.00390625" style="0" customWidth="1"/>
    <col min="20" max="20" width="5.28125" style="0" customWidth="1"/>
  </cols>
  <sheetData>
    <row r="1" spans="1:19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280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95" t="s">
        <v>84</v>
      </c>
      <c r="R3" s="396"/>
      <c r="S3" s="29" t="str">
        <f>'[2]p1'!$H$4</f>
        <v>2007.1</v>
      </c>
    </row>
    <row r="4" spans="1:19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</row>
    <row r="5" spans="1:19" s="8" customFormat="1" ht="12.75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</row>
    <row r="6" spans="1:19" s="45" customFormat="1" ht="13.5" customHeight="1">
      <c r="A6" s="380" t="str">
        <f>T('[2]p7'!$C$13:$G$13)</f>
        <v>Aparecido Jesuino de Souza</v>
      </c>
      <c r="B6" s="381"/>
      <c r="C6" s="381"/>
      <c r="D6" s="381"/>
      <c r="E6" s="381"/>
      <c r="F6" s="385"/>
      <c r="G6" s="386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</row>
    <row r="7" spans="1:22" ht="12.75">
      <c r="A7" s="61" t="s">
        <v>282</v>
      </c>
      <c r="B7" s="382" t="str">
        <f>IF('[2]p7'!$A$365&lt;&gt;0,'[2]p7'!$A$365,"")</f>
        <v>Palestra: Matemática e Petróleo, proferida na VI semana da matemática da UESC</v>
      </c>
      <c r="C7" s="382"/>
      <c r="D7" s="382"/>
      <c r="E7" s="382"/>
      <c r="F7" s="382"/>
      <c r="G7" s="382"/>
      <c r="H7" s="382"/>
      <c r="I7" s="382"/>
      <c r="J7" s="382"/>
      <c r="K7" s="382"/>
      <c r="L7" s="383"/>
      <c r="M7" s="61" t="s">
        <v>278</v>
      </c>
      <c r="N7" s="382" t="str">
        <f>IF('[2]p7'!$I$365&lt;&gt;0,'[2]p7'!$I$365,"")</f>
        <v>UESC-Ilhéus, BA</v>
      </c>
      <c r="O7" s="382"/>
      <c r="P7" s="382"/>
      <c r="Q7" s="383"/>
      <c r="R7" s="121" t="s">
        <v>281</v>
      </c>
      <c r="S7" s="122">
        <f>IF('[2]p7'!$L$365&lt;&gt;0,'[2]p7'!$L$365,"")</f>
        <v>39358</v>
      </c>
      <c r="T7" s="123"/>
      <c r="U7" s="4"/>
      <c r="V7" s="4"/>
    </row>
    <row r="8" spans="1:22" ht="12.75">
      <c r="A8" s="61" t="s">
        <v>282</v>
      </c>
      <c r="B8" s="382" t="str">
        <f>IF('[2]p7'!$A$366&lt;&gt;0,'[2]p7'!$A$366,"")</f>
        <v>Apres. do trab. "The Wave Structure for a Solid Fuel In-Situ Combustion in a Porous Medium" no X-WEDP</v>
      </c>
      <c r="C8" s="382"/>
      <c r="D8" s="382"/>
      <c r="E8" s="382"/>
      <c r="F8" s="382"/>
      <c r="G8" s="382"/>
      <c r="H8" s="382"/>
      <c r="I8" s="382"/>
      <c r="J8" s="382"/>
      <c r="K8" s="382"/>
      <c r="L8" s="383"/>
      <c r="M8" s="61" t="s">
        <v>278</v>
      </c>
      <c r="N8" s="382" t="str">
        <f>IF('[2]p7'!$I$366&lt;&gt;0,'[2]p7'!$I$366,"")</f>
        <v>IMPA/RJ</v>
      </c>
      <c r="O8" s="382"/>
      <c r="P8" s="382"/>
      <c r="Q8" s="383"/>
      <c r="R8" s="121" t="s">
        <v>281</v>
      </c>
      <c r="S8" s="122">
        <f>IF('[2]p7'!$L$366&lt;&gt;0,'[2]p7'!$L$366,"")</f>
        <v>39271</v>
      </c>
      <c r="T8" s="123"/>
      <c r="U8" s="4"/>
      <c r="V8" s="4"/>
    </row>
    <row r="9" spans="1:19" ht="12.75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</row>
    <row r="10" spans="1:19" s="45" customFormat="1" ht="13.5" customHeight="1">
      <c r="A10" s="380" t="str">
        <f>T('[2]p8'!$C$13:$G$13)</f>
        <v>Bianca Morelli Casalvara Caretta</v>
      </c>
      <c r="B10" s="381"/>
      <c r="C10" s="381"/>
      <c r="D10" s="381"/>
      <c r="E10" s="381"/>
      <c r="F10" s="385"/>
      <c r="G10" s="386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</row>
    <row r="11" spans="1:22" ht="12.75">
      <c r="A11" s="61" t="s">
        <v>282</v>
      </c>
      <c r="B11" s="382" t="str">
        <f>IF('[2]p8'!$A$365&lt;&gt;0,'[2]p8'!$A$365,"")</f>
        <v>Apres. Trab. "Existence of Solution of a Three-Phase Field Model for Solidification" no X WEDP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3"/>
      <c r="M11" s="61" t="s">
        <v>278</v>
      </c>
      <c r="N11" s="382" t="str">
        <f>IF('[2]p8'!$I$365&lt;&gt;0,'[2]p8'!$I$365,"")</f>
        <v>IMPA</v>
      </c>
      <c r="O11" s="382"/>
      <c r="P11" s="382"/>
      <c r="Q11" s="383"/>
      <c r="R11" s="121" t="s">
        <v>281</v>
      </c>
      <c r="S11" s="122">
        <f>IF('[2]p8'!$L$365&lt;&gt;0,'[2]p8'!$L$365,"")</f>
        <v>39303</v>
      </c>
      <c r="T11" s="123"/>
      <c r="U11" s="4"/>
      <c r="V11" s="4"/>
    </row>
    <row r="12" spans="1:19" ht="12.75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</row>
    <row r="13" spans="1:19" s="45" customFormat="1" ht="13.5" customHeight="1">
      <c r="A13" s="380" t="str">
        <f>T('[2]p9'!$C$13:$G$13)</f>
        <v>Bráulio Maia Junior</v>
      </c>
      <c r="B13" s="381"/>
      <c r="C13" s="381"/>
      <c r="D13" s="381"/>
      <c r="E13" s="381"/>
      <c r="F13" s="385"/>
      <c r="G13" s="386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</row>
    <row r="14" spans="1:22" ht="12.75">
      <c r="A14" s="61" t="s">
        <v>282</v>
      </c>
      <c r="B14" s="382" t="str">
        <f>IF('[2]p9'!$A$365&lt;&gt;0,'[2]p9'!$A$365,"")</f>
        <v>Palestra: Teorema de Lagrange e Aplicações- Programa de Pós-Graduação em Mat. Apl. da UFPR</v>
      </c>
      <c r="C14" s="382"/>
      <c r="D14" s="382"/>
      <c r="E14" s="382"/>
      <c r="F14" s="382"/>
      <c r="G14" s="382"/>
      <c r="H14" s="382"/>
      <c r="I14" s="382"/>
      <c r="J14" s="382"/>
      <c r="K14" s="382"/>
      <c r="L14" s="383"/>
      <c r="M14" s="61" t="s">
        <v>278</v>
      </c>
      <c r="N14" s="382" t="str">
        <f>IF('[2]p9'!$I$365&lt;&gt;0,'[2]p9'!$I$365,"")</f>
        <v>UFPR/Curitiba -PR</v>
      </c>
      <c r="O14" s="382"/>
      <c r="P14" s="382"/>
      <c r="Q14" s="383"/>
      <c r="R14" s="121" t="s">
        <v>281</v>
      </c>
      <c r="S14" s="122">
        <f>IF('[2]p9'!$L$365&lt;&gt;0,'[2]p9'!$L$365,"")</f>
        <v>39337</v>
      </c>
      <c r="T14" s="123"/>
      <c r="U14" s="4"/>
      <c r="V14" s="4"/>
    </row>
    <row r="15" spans="1:22" ht="3" customHeight="1">
      <c r="A15" s="61" t="s">
        <v>282</v>
      </c>
      <c r="B15" s="382">
        <f>IF('[2]p9'!$A$366&lt;&gt;0,'[2]p9'!$A$366,"")</f>
      </c>
      <c r="C15" s="382"/>
      <c r="D15" s="382"/>
      <c r="E15" s="382"/>
      <c r="F15" s="382"/>
      <c r="G15" s="382"/>
      <c r="H15" s="382"/>
      <c r="I15" s="382"/>
      <c r="J15" s="382"/>
      <c r="K15" s="382"/>
      <c r="L15" s="383"/>
      <c r="M15" s="61" t="s">
        <v>278</v>
      </c>
      <c r="N15" s="382">
        <f>IF('[2]p9'!$I$366&lt;&gt;0,'[2]p9'!$I$366,"")</f>
      </c>
      <c r="O15" s="382"/>
      <c r="P15" s="382"/>
      <c r="Q15" s="383"/>
      <c r="R15" s="121" t="s">
        <v>281</v>
      </c>
      <c r="S15" s="122">
        <f>IF('[2]p9'!$L$366&lt;&gt;0,'[2]p9'!$L$366,"")</f>
      </c>
      <c r="T15" s="123"/>
      <c r="U15" s="4"/>
      <c r="V15" s="4"/>
    </row>
    <row r="16" spans="1:19" ht="12.75">
      <c r="A16" s="384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</row>
    <row r="17" spans="1:19" s="45" customFormat="1" ht="13.5" customHeight="1">
      <c r="A17" s="380" t="str">
        <f>T('[2]p10'!$C$13:$G$13)</f>
        <v>Claudianor Oliveira Alves</v>
      </c>
      <c r="B17" s="381"/>
      <c r="C17" s="381"/>
      <c r="D17" s="381"/>
      <c r="E17" s="381"/>
      <c r="F17" s="385"/>
      <c r="G17" s="386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</row>
    <row r="18" spans="1:22" ht="12.75">
      <c r="A18" s="61" t="s">
        <v>282</v>
      </c>
      <c r="B18" s="382" t="str">
        <f>IF('[2]p10'!$A$365&lt;&gt;0,'[2]p10'!$A$365,"")</f>
        <v>Existence of nodal solutions for a class of eliptic problem with critical exponential growth</v>
      </c>
      <c r="C18" s="382"/>
      <c r="D18" s="382"/>
      <c r="E18" s="382"/>
      <c r="F18" s="382"/>
      <c r="G18" s="382"/>
      <c r="H18" s="382"/>
      <c r="I18" s="382"/>
      <c r="J18" s="382"/>
      <c r="K18" s="382"/>
      <c r="L18" s="383"/>
      <c r="M18" s="61" t="s">
        <v>278</v>
      </c>
      <c r="N18" s="382" t="str">
        <f>IF('[2]p10'!$I$365&lt;&gt;0,'[2]p10'!$I$365,"")</f>
        <v>UEM-MARINGA</v>
      </c>
      <c r="O18" s="382"/>
      <c r="P18" s="382"/>
      <c r="Q18" s="383"/>
      <c r="R18" s="121" t="s">
        <v>281</v>
      </c>
      <c r="S18" s="122">
        <f>IF('[2]p10'!$L$365&lt;&gt;0,'[2]p10'!$L$365,"")</f>
        <v>39330</v>
      </c>
      <c r="T18" s="123"/>
      <c r="U18" s="4"/>
      <c r="V18" s="4"/>
    </row>
    <row r="19" spans="1:19" ht="12.75">
      <c r="A19" s="384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</row>
    <row r="20" spans="1:19" s="45" customFormat="1" ht="13.5" customHeight="1">
      <c r="A20" s="380" t="str">
        <f>T('[2]p11'!$C$13:$G$13)</f>
        <v>Daniel Cordeiro de Morais Filho</v>
      </c>
      <c r="B20" s="381"/>
      <c r="C20" s="381"/>
      <c r="D20" s="381"/>
      <c r="E20" s="381"/>
      <c r="F20" s="385"/>
      <c r="G20" s="386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</row>
    <row r="21" spans="1:22" ht="12.75">
      <c r="A21" s="61" t="s">
        <v>282</v>
      </c>
      <c r="B21" s="382" t="str">
        <f>IF('[2]p11'!$A$365&lt;&gt;0,'[2]p11'!$A$365,"")</f>
        <v>Palestra: "Por quê acreditar que um fato matemático é válido- A importância das demonstrações matemáticas"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3"/>
      <c r="M21" s="61" t="s">
        <v>278</v>
      </c>
      <c r="N21" s="382" t="str">
        <f>IF('[2]p11'!$I$365&lt;&gt;0,'[2]p11'!$I$365,"")</f>
        <v>Belém/PA, SBPC</v>
      </c>
      <c r="O21" s="382"/>
      <c r="P21" s="382"/>
      <c r="Q21" s="383"/>
      <c r="R21" s="121" t="s">
        <v>281</v>
      </c>
      <c r="S21" s="122">
        <f>IF('[2]p11'!$L$365&lt;&gt;0,'[2]p11'!$L$365,"")</f>
        <v>39273</v>
      </c>
      <c r="T21" s="123"/>
      <c r="U21" s="4"/>
      <c r="V21" s="4"/>
    </row>
    <row r="22" spans="1:22" ht="12.75">
      <c r="A22" s="61" t="s">
        <v>282</v>
      </c>
      <c r="B22" s="382" t="str">
        <f>IF('[2]p11'!$A$366&lt;&gt;0,'[2]p11'!$A$366,"")</f>
        <v>Palestra:  "Por quê acreditar que um fato matemático é válido- A importância das demonstrações matemáticas"</v>
      </c>
      <c r="C22" s="382"/>
      <c r="D22" s="382"/>
      <c r="E22" s="382"/>
      <c r="F22" s="382"/>
      <c r="G22" s="382"/>
      <c r="H22" s="382"/>
      <c r="I22" s="382"/>
      <c r="J22" s="382"/>
      <c r="K22" s="382"/>
      <c r="L22" s="383"/>
      <c r="M22" s="61" t="s">
        <v>278</v>
      </c>
      <c r="N22" s="382" t="str">
        <f>IF('[2]p11'!$I$366&lt;&gt;0,'[2]p11'!$I$366,"")</f>
        <v>Salvador/BA</v>
      </c>
      <c r="O22" s="382"/>
      <c r="P22" s="382"/>
      <c r="Q22" s="383"/>
      <c r="R22" s="121" t="s">
        <v>281</v>
      </c>
      <c r="S22" s="122">
        <f>IF('[2]p11'!$L$366&lt;&gt;0,'[2]p11'!$L$366,"")</f>
        <v>39325</v>
      </c>
      <c r="T22" s="123"/>
      <c r="U22" s="4"/>
      <c r="V22" s="4"/>
    </row>
    <row r="23" spans="1:22" ht="12.75">
      <c r="A23" s="61" t="s">
        <v>282</v>
      </c>
      <c r="B23" s="382" t="str">
        <f>IF('[2]p11'!$A$367&lt;&gt;0,'[2]p11'!$A$367,"")</f>
        <v>Palestra:  "Por quê acreditar que um fato matemático é válido- A importância das demonstrações matemáticas"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3"/>
      <c r="M23" s="61" t="s">
        <v>278</v>
      </c>
      <c r="N23" s="382" t="str">
        <f>IF('[2]p11'!$I$367&lt;&gt;0,'[2]p11'!$I$367,"")</f>
        <v>Cuité/PB</v>
      </c>
      <c r="O23" s="382"/>
      <c r="P23" s="382"/>
      <c r="Q23" s="383"/>
      <c r="R23" s="121" t="s">
        <v>281</v>
      </c>
      <c r="S23" s="122">
        <f>IF('[2]p11'!$L$367&lt;&gt;0,'[2]p11'!$L$367,"")</f>
        <v>39336</v>
      </c>
      <c r="T23" s="123"/>
      <c r="U23" s="4"/>
      <c r="V23" s="4"/>
    </row>
    <row r="24" spans="1:22" ht="12.75">
      <c r="A24" s="61" t="s">
        <v>282</v>
      </c>
      <c r="B24" s="382" t="str">
        <f>IF('[2]p11'!$A$368&lt;&gt;0,'[2]p11'!$A$368,"")</f>
        <v>Palestra:  "Por quê acreditar que um fato matemático é válido- A importância das demonstrações matemáticas"</v>
      </c>
      <c r="C24" s="382"/>
      <c r="D24" s="382"/>
      <c r="E24" s="382"/>
      <c r="F24" s="382"/>
      <c r="G24" s="382"/>
      <c r="H24" s="382"/>
      <c r="I24" s="382"/>
      <c r="J24" s="382"/>
      <c r="K24" s="382"/>
      <c r="L24" s="383"/>
      <c r="M24" s="61" t="s">
        <v>278</v>
      </c>
      <c r="N24" s="382" t="str">
        <f>IF('[2]p11'!$I$368&lt;&gt;0,'[2]p11'!$I$368,"")</f>
        <v>Maceió/AL, MATFEST</v>
      </c>
      <c r="O24" s="382"/>
      <c r="P24" s="382"/>
      <c r="Q24" s="383"/>
      <c r="R24" s="121" t="s">
        <v>281</v>
      </c>
      <c r="S24" s="122">
        <f>IF('[2]p11'!$L$368&lt;&gt;0,'[2]p11'!$L$368,"")</f>
        <v>39351</v>
      </c>
      <c r="T24" s="123"/>
      <c r="U24" s="4"/>
      <c r="V24" s="4"/>
    </row>
    <row r="25" spans="1:19" ht="12.75">
      <c r="A25" s="384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</row>
    <row r="26" spans="1:19" s="45" customFormat="1" ht="13.5" customHeight="1">
      <c r="A26" s="380" t="str">
        <f>T('[2]p13'!$C$13:$G$13)</f>
        <v>Francisco Antônio Morais de Souza</v>
      </c>
      <c r="B26" s="381"/>
      <c r="C26" s="381"/>
      <c r="D26" s="381"/>
      <c r="E26" s="381"/>
      <c r="F26" s="385"/>
      <c r="G26" s="386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</row>
    <row r="27" spans="1:22" ht="12.75">
      <c r="A27" s="61" t="s">
        <v>282</v>
      </c>
      <c r="B27" s="382" t="str">
        <f>IF('[2]p13'!$A$365&lt;&gt;0,'[2]p13'!$A$365,"")</f>
        <v>Um desafio na formação de profissionais para o setor de petróleo e gás</v>
      </c>
      <c r="C27" s="382"/>
      <c r="D27" s="382"/>
      <c r="E27" s="382"/>
      <c r="F27" s="382"/>
      <c r="G27" s="382"/>
      <c r="H27" s="382"/>
      <c r="I27" s="382"/>
      <c r="J27" s="382"/>
      <c r="K27" s="382"/>
      <c r="L27" s="383"/>
      <c r="M27" s="61" t="s">
        <v>278</v>
      </c>
      <c r="N27" s="382" t="str">
        <f>IF('[2]p13'!$I$365&lt;&gt;0,'[2]p13'!$I$365,"")</f>
        <v>Hotel Village, Campina Grande</v>
      </c>
      <c r="O27" s="382"/>
      <c r="P27" s="382"/>
      <c r="Q27" s="383"/>
      <c r="R27" s="121" t="s">
        <v>281</v>
      </c>
      <c r="S27" s="122">
        <f>IF('[2]p13'!$L$365&lt;&gt;0,'[2]p13'!$L$365,"")</f>
        <v>39268</v>
      </c>
      <c r="T27" s="123"/>
      <c r="U27" s="4"/>
      <c r="V27" s="4"/>
    </row>
    <row r="28" spans="1:19" ht="12.75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</row>
    <row r="29" spans="1:19" s="45" customFormat="1" ht="13.5" customHeight="1">
      <c r="A29" s="380" t="str">
        <f>T('[2]p16'!$C$13:$G$13)</f>
        <v>Izabel Maria Barbosa de Albuquerque</v>
      </c>
      <c r="B29" s="381"/>
      <c r="C29" s="381"/>
      <c r="D29" s="381"/>
      <c r="E29" s="381"/>
      <c r="F29" s="385"/>
      <c r="G29" s="386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</row>
    <row r="30" spans="1:22" ht="12.75">
      <c r="A30" s="61" t="s">
        <v>282</v>
      </c>
      <c r="B30" s="382" t="str">
        <f>IF('[2]p16'!$A$365&lt;&gt;0,'[2]p16'!$A$365,"")</f>
        <v>Curso de Formação de Professores das Escolas Públicas Estaduais do Estado (PB)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61" t="s">
        <v>278</v>
      </c>
      <c r="N30" s="382" t="str">
        <f>IF('[2]p16'!$I$365&lt;&gt;0,'[2]p16'!$I$365,"")</f>
        <v>Secretaria do Ensino Médio - PB</v>
      </c>
      <c r="O30" s="382"/>
      <c r="P30" s="382"/>
      <c r="Q30" s="383"/>
      <c r="R30" s="121" t="s">
        <v>281</v>
      </c>
      <c r="S30" s="122" t="str">
        <f>IF('[2]p16'!$L$365&lt;&gt;0,'[2]p16'!$L$365,"")</f>
        <v>13,14/08/07</v>
      </c>
      <c r="T30" s="123"/>
      <c r="U30" s="4"/>
      <c r="V30" s="4"/>
    </row>
    <row r="31" spans="1:22" ht="12.75">
      <c r="A31" s="61" t="s">
        <v>282</v>
      </c>
      <c r="B31" s="382" t="str">
        <f>IF('[2]p16'!$A$366&lt;&gt;0,'[2]p16'!$A$366,"")</f>
        <v>Curso de Formação de Professores das Escolas Públicas Estaduais do Estado (PB)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3"/>
      <c r="M31" s="61" t="s">
        <v>278</v>
      </c>
      <c r="N31" s="382" t="str">
        <f>IF('[2]p16'!$I$366&lt;&gt;0,'[2]p16'!$I$366,"")</f>
        <v>Secretaria do Ensino Médio - PB</v>
      </c>
      <c r="O31" s="382"/>
      <c r="P31" s="382"/>
      <c r="Q31" s="383"/>
      <c r="R31" s="121" t="s">
        <v>281</v>
      </c>
      <c r="S31" s="122" t="str">
        <f>IF('[2]p16'!$L$366&lt;&gt;0,'[2]p16'!$L$366,"")</f>
        <v>28,30/08/07</v>
      </c>
      <c r="T31" s="123"/>
      <c r="U31" s="4"/>
      <c r="V31" s="4"/>
    </row>
    <row r="32" spans="1:19" ht="12.75">
      <c r="A32" s="38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</row>
    <row r="33" spans="1:19" s="45" customFormat="1" ht="13.5" customHeight="1">
      <c r="A33" s="380" t="str">
        <f>T('[2]p19'!$C$13:$G$13)</f>
        <v>José de Arimatéia Fernandes</v>
      </c>
      <c r="B33" s="381"/>
      <c r="C33" s="381"/>
      <c r="D33" s="381"/>
      <c r="E33" s="381"/>
      <c r="F33" s="385"/>
      <c r="G33" s="386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</row>
    <row r="34" spans="1:22" ht="12.75">
      <c r="A34" s="61" t="s">
        <v>282</v>
      </c>
      <c r="B34" s="382" t="str">
        <f>IF('[2]p19'!$A$365&lt;&gt;0,'[2]p19'!$A$365,"")</f>
        <v>Uma Aplicação do Teorema da Função Implícita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3"/>
      <c r="M34" s="61" t="s">
        <v>278</v>
      </c>
      <c r="N34" s="382" t="str">
        <f>IF('[2]p19'!$I$365&lt;&gt;0,'[2]p19'!$I$365,"")</f>
        <v>UnB</v>
      </c>
      <c r="O34" s="382"/>
      <c r="P34" s="382"/>
      <c r="Q34" s="383"/>
      <c r="R34" s="121" t="s">
        <v>281</v>
      </c>
      <c r="S34" s="122">
        <f>IF('[2]p19'!$L$365&lt;&gt;0,'[2]p19'!$L$365,"")</f>
        <v>39290</v>
      </c>
      <c r="T34" s="123"/>
      <c r="U34" s="4"/>
      <c r="V34" s="4"/>
    </row>
  </sheetData>
  <sheetProtection password="CA19" sheet="1" objects="1" scenarios="1"/>
  <mergeCells count="57">
    <mergeCell ref="A25:S25"/>
    <mergeCell ref="B8:L8"/>
    <mergeCell ref="N8:Q8"/>
    <mergeCell ref="B34:L34"/>
    <mergeCell ref="N34:Q34"/>
    <mergeCell ref="A32:S32"/>
    <mergeCell ref="A33:F33"/>
    <mergeCell ref="G33:S33"/>
    <mergeCell ref="B31:L31"/>
    <mergeCell ref="N31:Q31"/>
    <mergeCell ref="A29:F29"/>
    <mergeCell ref="G29:S29"/>
    <mergeCell ref="B30:L30"/>
    <mergeCell ref="N30:Q30"/>
    <mergeCell ref="A28:S28"/>
    <mergeCell ref="B27:L27"/>
    <mergeCell ref="N27:Q27"/>
    <mergeCell ref="A26:F26"/>
    <mergeCell ref="G26:S26"/>
    <mergeCell ref="B23:L23"/>
    <mergeCell ref="N23:Q23"/>
    <mergeCell ref="B24:L24"/>
    <mergeCell ref="N24:Q24"/>
    <mergeCell ref="B21:L21"/>
    <mergeCell ref="N21:Q21"/>
    <mergeCell ref="B22:L22"/>
    <mergeCell ref="N22:Q22"/>
    <mergeCell ref="A19:S19"/>
    <mergeCell ref="A20:F20"/>
    <mergeCell ref="G20:S20"/>
    <mergeCell ref="A16:S16"/>
    <mergeCell ref="A17:F17"/>
    <mergeCell ref="G17:S17"/>
    <mergeCell ref="B18:L18"/>
    <mergeCell ref="N18:Q18"/>
    <mergeCell ref="B14:L14"/>
    <mergeCell ref="N14:Q14"/>
    <mergeCell ref="B15:L15"/>
    <mergeCell ref="N15:Q15"/>
    <mergeCell ref="A12:S12"/>
    <mergeCell ref="A13:F13"/>
    <mergeCell ref="G13:S13"/>
    <mergeCell ref="A9:S9"/>
    <mergeCell ref="A10:F10"/>
    <mergeCell ref="G10:S10"/>
    <mergeCell ref="B11:L11"/>
    <mergeCell ref="N11:Q11"/>
    <mergeCell ref="B7:L7"/>
    <mergeCell ref="N7:Q7"/>
    <mergeCell ref="A6:F6"/>
    <mergeCell ref="G6:S6"/>
    <mergeCell ref="A4:S5"/>
    <mergeCell ref="A1:S1"/>
    <mergeCell ref="A2:S2"/>
    <mergeCell ref="A3:D3"/>
    <mergeCell ref="Q3:R3"/>
    <mergeCell ref="E3:P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3">
      <selection activeCell="E3" sqref="E3:P3"/>
    </sheetView>
  </sheetViews>
  <sheetFormatPr defaultColWidth="9.140625" defaultRowHeight="12.75"/>
  <cols>
    <col min="1" max="1" width="6.57421875" style="0" customWidth="1"/>
    <col min="2" max="2" width="2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9.28125" style="0" customWidth="1"/>
    <col min="9" max="9" width="5.28125" style="0" customWidth="1"/>
    <col min="10" max="10" width="4.28125" style="0" customWidth="1"/>
    <col min="11" max="11" width="5.421875" style="0" customWidth="1"/>
    <col min="12" max="13" width="7.7109375" style="0" customWidth="1"/>
    <col min="14" max="14" width="8.421875" style="0" customWidth="1"/>
    <col min="15" max="15" width="4.57421875" style="0" customWidth="1"/>
    <col min="16" max="16" width="6.7109375" style="0" customWidth="1"/>
    <col min="17" max="17" width="7.140625" style="0" customWidth="1"/>
    <col min="18" max="18" width="8.28125" style="0" customWidth="1"/>
    <col min="19" max="19" width="7.140625" style="0" customWidth="1"/>
    <col min="20" max="20" width="5.28125" style="0" customWidth="1"/>
  </cols>
  <sheetData>
    <row r="1" spans="1:19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276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95" t="s">
        <v>84</v>
      </c>
      <c r="R3" s="396"/>
      <c r="S3" s="29" t="str">
        <f>'[2]p1'!$H$4</f>
        <v>2007.1</v>
      </c>
    </row>
    <row r="4" spans="1:19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</row>
    <row r="5" spans="1:19" s="8" customFormat="1" ht="12.75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</row>
    <row r="6" spans="1:19" s="45" customFormat="1" ht="13.5" customHeight="1">
      <c r="A6" s="380" t="str">
        <f>T('[2]p7'!$C$13:$G$13)</f>
        <v>Aparecido Jesuino de Souza</v>
      </c>
      <c r="B6" s="381"/>
      <c r="C6" s="381"/>
      <c r="D6" s="381"/>
      <c r="E6" s="381"/>
      <c r="F6" s="385"/>
      <c r="G6" s="386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</row>
    <row r="7" spans="1:22" ht="12.75">
      <c r="A7" s="61" t="s">
        <v>277</v>
      </c>
      <c r="B7" s="382" t="str">
        <f>IF('[2]p7'!$A$358&lt;&gt;0,'[2]p7'!$A$358,"")</f>
        <v>II Ciclo de Palestras do PRH-25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3"/>
      <c r="T7" s="123"/>
      <c r="U7" s="4"/>
      <c r="V7" s="4"/>
    </row>
    <row r="8" spans="1:19" ht="12.75">
      <c r="A8" s="405" t="s">
        <v>182</v>
      </c>
      <c r="B8" s="406"/>
      <c r="C8" s="384" t="str">
        <f>IF('[2]p7'!$K$358&lt;&gt;0,'[2]p7'!$K$358,"")</f>
        <v>UFCG</v>
      </c>
      <c r="D8" s="384"/>
      <c r="E8" s="384"/>
      <c r="F8" s="384"/>
      <c r="G8" s="384"/>
      <c r="H8" s="384"/>
      <c r="I8" s="384"/>
      <c r="J8" s="384"/>
      <c r="K8" s="120" t="s">
        <v>78</v>
      </c>
      <c r="L8" s="124">
        <f>IF('[2]p7'!$I$358&lt;&gt;0,'[2]p7'!$I$358,"")</f>
        <v>39268</v>
      </c>
      <c r="M8" s="125" t="s">
        <v>79</v>
      </c>
      <c r="N8" s="126">
        <f>IF('[2]p7'!$J$358&lt;&gt;0,'[2]p7'!$J$358,"")</f>
        <v>39269</v>
      </c>
      <c r="O8" s="405" t="s">
        <v>279</v>
      </c>
      <c r="P8" s="406"/>
      <c r="Q8" s="384" t="str">
        <f>IF('[2]p7'!$L$358&lt;&gt;0,'[2]p7'!$L$358,"")</f>
        <v>Local</v>
      </c>
      <c r="R8" s="384"/>
      <c r="S8" s="407"/>
    </row>
    <row r="9" spans="1:19" ht="12.75">
      <c r="A9" s="401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</row>
    <row r="10" spans="1:22" ht="12.75">
      <c r="A10" s="61" t="s">
        <v>277</v>
      </c>
      <c r="B10" s="382" t="str">
        <f>IF('[2]p7'!$A$359&lt;&gt;0,'[2]p7'!$A$359,"")</f>
        <v>X Workshop on Partial Differential Equations: Theory, Computation and Applications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3"/>
      <c r="T10" s="123"/>
      <c r="U10" s="4"/>
      <c r="V10" s="4"/>
    </row>
    <row r="11" spans="1:19" ht="12.75">
      <c r="A11" s="405" t="s">
        <v>182</v>
      </c>
      <c r="B11" s="406"/>
      <c r="C11" s="384" t="str">
        <f>IF('[2]p7'!$K$359&lt;&gt;0,'[2]p7'!$K$359,"")</f>
        <v>IMPA</v>
      </c>
      <c r="D11" s="384"/>
      <c r="E11" s="384"/>
      <c r="F11" s="384"/>
      <c r="G11" s="384"/>
      <c r="H11" s="384"/>
      <c r="I11" s="384"/>
      <c r="J11" s="384"/>
      <c r="K11" s="120" t="s">
        <v>78</v>
      </c>
      <c r="L11" s="124">
        <f>IF('[2]p7'!$I$359&lt;&gt;0,'[2]p7'!$I$359,"")</f>
        <v>39300</v>
      </c>
      <c r="M11" s="125" t="s">
        <v>79</v>
      </c>
      <c r="N11" s="126">
        <f>IF('[2]p7'!$J$359&lt;&gt;0,'[2]p7'!$J$359,"")</f>
        <v>39304</v>
      </c>
      <c r="O11" s="405" t="s">
        <v>279</v>
      </c>
      <c r="P11" s="406"/>
      <c r="Q11" s="384" t="str">
        <f>IF('[2]p7'!$L$359&lt;&gt;0,'[2]p7'!$L$359,"")</f>
        <v>Internacional</v>
      </c>
      <c r="R11" s="384"/>
      <c r="S11" s="407"/>
    </row>
    <row r="12" spans="1:19" ht="12.75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</row>
    <row r="13" spans="1:22" ht="12.75">
      <c r="A13" s="61" t="s">
        <v>277</v>
      </c>
      <c r="B13" s="382" t="str">
        <f>IF('[2]p7'!$A$360&lt;&gt;0,'[2]p7'!$A$360,"")</f>
        <v>VI Semana de Matemática da UESC-Universidade Estadual de Santa Cruz - Bahia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3"/>
      <c r="T13" s="123"/>
      <c r="U13" s="4"/>
      <c r="V13" s="4"/>
    </row>
    <row r="14" spans="1:19" ht="12.75">
      <c r="A14" s="405" t="s">
        <v>182</v>
      </c>
      <c r="B14" s="406"/>
      <c r="C14" s="384" t="str">
        <f>IF('[2]p7'!$K$360&lt;&gt;0,'[2]p7'!$K$360,"")</f>
        <v>UESC</v>
      </c>
      <c r="D14" s="384"/>
      <c r="E14" s="384"/>
      <c r="F14" s="384"/>
      <c r="G14" s="384"/>
      <c r="H14" s="384"/>
      <c r="I14" s="384"/>
      <c r="J14" s="384"/>
      <c r="K14" s="120" t="s">
        <v>78</v>
      </c>
      <c r="L14" s="124">
        <f>IF('[2]p7'!$I$360&lt;&gt;0,'[2]p7'!$I$360,"")</f>
        <v>39358</v>
      </c>
      <c r="M14" s="125" t="s">
        <v>79</v>
      </c>
      <c r="N14" s="126">
        <f>IF('[2]p7'!$J$360&lt;&gt;0,'[2]p7'!$J$360,"")</f>
        <v>39360</v>
      </c>
      <c r="O14" s="405" t="s">
        <v>279</v>
      </c>
      <c r="P14" s="406"/>
      <c r="Q14" s="384" t="str">
        <f>IF('[2]p7'!$L$360&lt;&gt;0,'[2]p7'!$L$360,"")</f>
        <v>Regional</v>
      </c>
      <c r="R14" s="384"/>
      <c r="S14" s="407"/>
    </row>
    <row r="15" spans="1:19" ht="12.75">
      <c r="A15" s="384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</row>
    <row r="16" spans="1:19" s="45" customFormat="1" ht="13.5" customHeight="1">
      <c r="A16" s="380" t="str">
        <f>T('[2]p8'!$C$13:$G$13)</f>
        <v>Bianca Morelli Casalvara Caretta</v>
      </c>
      <c r="B16" s="381"/>
      <c r="C16" s="381"/>
      <c r="D16" s="381"/>
      <c r="E16" s="381"/>
      <c r="F16" s="385"/>
      <c r="G16" s="386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</row>
    <row r="17" spans="1:22" ht="12.75">
      <c r="A17" s="61" t="s">
        <v>277</v>
      </c>
      <c r="B17" s="382" t="str">
        <f>IF('[2]p8'!$A$358&lt;&gt;0,'[2]p8'!$A$358,"")</f>
        <v>X Workshop on Partial Differential Equations</v>
      </c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3"/>
      <c r="T17" s="123"/>
      <c r="U17" s="4"/>
      <c r="V17" s="4"/>
    </row>
    <row r="18" spans="1:19" ht="12.75">
      <c r="A18" s="405" t="s">
        <v>182</v>
      </c>
      <c r="B18" s="406"/>
      <c r="C18" s="384" t="str">
        <f>IF('[2]p8'!$K$358&lt;&gt;0,'[2]p8'!$K$358,"")</f>
        <v>IMPA</v>
      </c>
      <c r="D18" s="384"/>
      <c r="E18" s="384"/>
      <c r="F18" s="384"/>
      <c r="G18" s="384"/>
      <c r="H18" s="384"/>
      <c r="I18" s="384"/>
      <c r="J18" s="384"/>
      <c r="K18" s="120" t="s">
        <v>78</v>
      </c>
      <c r="L18" s="124">
        <f>IF('[2]p8'!$I$358&lt;&gt;0,'[2]p8'!$I$358,"")</f>
        <v>39300</v>
      </c>
      <c r="M18" s="125" t="s">
        <v>79</v>
      </c>
      <c r="N18" s="126">
        <f>IF('[2]p8'!$J$358&lt;&gt;0,'[2]p8'!$J$358,"")</f>
        <v>39304</v>
      </c>
      <c r="O18" s="405" t="s">
        <v>279</v>
      </c>
      <c r="P18" s="406"/>
      <c r="Q18" s="384" t="str">
        <f>IF('[2]p8'!$L$358&lt;&gt;0,'[2]p8'!$L$358,"")</f>
        <v>Internacional</v>
      </c>
      <c r="R18" s="384"/>
      <c r="S18" s="407"/>
    </row>
    <row r="19" spans="1:19" ht="12.75">
      <c r="A19" s="384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</row>
    <row r="20" spans="1:19" s="45" customFormat="1" ht="13.5" customHeight="1">
      <c r="A20" s="380" t="str">
        <f>T('[2]p9'!$C$13:$G$13)</f>
        <v>Bráulio Maia Junior</v>
      </c>
      <c r="B20" s="381"/>
      <c r="C20" s="381"/>
      <c r="D20" s="381"/>
      <c r="E20" s="381"/>
      <c r="F20" s="385"/>
      <c r="G20" s="386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</row>
    <row r="21" spans="1:22" ht="12.75">
      <c r="A21" s="61" t="s">
        <v>277</v>
      </c>
      <c r="B21" s="382" t="str">
        <f>IF('[2]p9'!$A$358&lt;&gt;0,'[2]p9'!$A$358,"")</f>
        <v>XXXV Congresso Brasileiro de Educação em Engenharia-COBENGE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3"/>
      <c r="T21" s="123"/>
      <c r="U21" s="4"/>
      <c r="V21" s="4"/>
    </row>
    <row r="22" spans="1:19" ht="12.75">
      <c r="A22" s="405" t="s">
        <v>182</v>
      </c>
      <c r="B22" s="406"/>
      <c r="C22" s="384" t="str">
        <f>IF('[2]p9'!$K$358&lt;&gt;0,'[2]p9'!$K$358,"")</f>
        <v>UNICEP/PR</v>
      </c>
      <c r="D22" s="384"/>
      <c r="E22" s="384"/>
      <c r="F22" s="384"/>
      <c r="G22" s="384"/>
      <c r="H22" s="384"/>
      <c r="I22" s="384"/>
      <c r="J22" s="384"/>
      <c r="K22" s="120" t="s">
        <v>78</v>
      </c>
      <c r="L22" s="124">
        <f>IF('[2]p9'!$I$358&lt;&gt;0,'[2]p9'!$I$358,"")</f>
        <v>39335</v>
      </c>
      <c r="M22" s="125" t="s">
        <v>79</v>
      </c>
      <c r="N22" s="126">
        <f>IF('[2]p9'!$J$358&lt;&gt;0,'[2]p9'!$J$358,"")</f>
        <v>39338</v>
      </c>
      <c r="O22" s="405" t="s">
        <v>279</v>
      </c>
      <c r="P22" s="406"/>
      <c r="Q22" s="384" t="str">
        <f>IF('[2]p9'!$L$358&lt;&gt;0,'[2]p9'!$L$358,"")</f>
        <v>Nacional</v>
      </c>
      <c r="R22" s="384"/>
      <c r="S22" s="407"/>
    </row>
    <row r="23" spans="1:19" ht="12.75">
      <c r="A23" s="384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</row>
    <row r="24" spans="1:19" s="45" customFormat="1" ht="13.5" customHeight="1">
      <c r="A24" s="380" t="str">
        <f>T('[2]p10'!$C$13:$G$13)</f>
        <v>Claudianor Oliveira Alves</v>
      </c>
      <c r="B24" s="381"/>
      <c r="C24" s="381"/>
      <c r="D24" s="381"/>
      <c r="E24" s="381"/>
      <c r="F24" s="385"/>
      <c r="G24" s="386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</row>
    <row r="25" spans="1:22" ht="12.75">
      <c r="A25" s="61" t="s">
        <v>277</v>
      </c>
      <c r="B25" s="382" t="str">
        <f>IF('[2]p10'!$A$358&lt;&gt;0,'[2]p10'!$A$358,"")</f>
        <v>59a SBPC</v>
      </c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3"/>
      <c r="T25" s="123"/>
      <c r="U25" s="4"/>
      <c r="V25" s="4"/>
    </row>
    <row r="26" spans="1:19" ht="12.75">
      <c r="A26" s="405" t="s">
        <v>182</v>
      </c>
      <c r="B26" s="406"/>
      <c r="C26" s="384" t="str">
        <f>IF('[2]p10'!$K$358&lt;&gt;0,'[2]p10'!$K$358,"")</f>
        <v>UFPA</v>
      </c>
      <c r="D26" s="384"/>
      <c r="E26" s="384"/>
      <c r="F26" s="384"/>
      <c r="G26" s="384"/>
      <c r="H26" s="384"/>
      <c r="I26" s="384"/>
      <c r="J26" s="384"/>
      <c r="K26" s="120" t="s">
        <v>78</v>
      </c>
      <c r="L26" s="124">
        <f>IF('[2]p10'!$I$358&lt;&gt;0,'[2]p10'!$I$358,"")</f>
        <v>39272</v>
      </c>
      <c r="M26" s="125" t="s">
        <v>79</v>
      </c>
      <c r="N26" s="126">
        <f>IF('[2]p10'!$J$358&lt;&gt;0,'[2]p10'!$J$358,"")</f>
        <v>39276</v>
      </c>
      <c r="O26" s="405" t="s">
        <v>279</v>
      </c>
      <c r="P26" s="406"/>
      <c r="Q26" s="384" t="str">
        <f>IF('[2]p10'!$L$358&lt;&gt;0,'[2]p10'!$L$358,"")</f>
        <v>Nacional</v>
      </c>
      <c r="R26" s="384"/>
      <c r="S26" s="407"/>
    </row>
    <row r="27" spans="1:19" ht="12.75">
      <c r="A27" s="401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</row>
    <row r="28" spans="1:22" ht="12.75">
      <c r="A28" s="61" t="s">
        <v>277</v>
      </c>
      <c r="B28" s="382" t="str">
        <f>IF('[2]p10'!$A$359&lt;&gt;0,'[2]p10'!$A$359,"")</f>
        <v>II Symposium on Partial Differential Equations  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3"/>
      <c r="T28" s="123"/>
      <c r="U28" s="4"/>
      <c r="V28" s="4"/>
    </row>
    <row r="29" spans="1:19" ht="12.75">
      <c r="A29" s="405" t="s">
        <v>182</v>
      </c>
      <c r="B29" s="406"/>
      <c r="C29" s="384" t="str">
        <f>IF('[2]p10'!$K$359&lt;&gt;0,'[2]p10'!$K$359,"")</f>
        <v>UEM</v>
      </c>
      <c r="D29" s="384"/>
      <c r="E29" s="384"/>
      <c r="F29" s="384"/>
      <c r="G29" s="384"/>
      <c r="H29" s="384"/>
      <c r="I29" s="384"/>
      <c r="J29" s="384"/>
      <c r="K29" s="120" t="s">
        <v>78</v>
      </c>
      <c r="L29" s="124">
        <f>IF('[2]p10'!$I$359&lt;&gt;0,'[2]p10'!$I$359,"")</f>
        <v>39147</v>
      </c>
      <c r="M29" s="125" t="s">
        <v>79</v>
      </c>
      <c r="N29" s="126">
        <f>IF('[2]p10'!$J$359&lt;&gt;0,'[2]p10'!$J$359,"")</f>
        <v>39331</v>
      </c>
      <c r="O29" s="405" t="s">
        <v>279</v>
      </c>
      <c r="P29" s="406"/>
      <c r="Q29" s="384" t="str">
        <f>IF('[2]p10'!$L$359&lt;&gt;0,'[2]p10'!$L$359,"")</f>
        <v>Internacional</v>
      </c>
      <c r="R29" s="384"/>
      <c r="S29" s="407"/>
    </row>
    <row r="30" spans="1:19" ht="12.75">
      <c r="A30" s="384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</row>
    <row r="31" spans="1:19" s="45" customFormat="1" ht="13.5" customHeight="1">
      <c r="A31" s="380" t="str">
        <f>T('[2]p13'!$C$13:$G$13)</f>
        <v>Francisco Antônio Morais de Souza</v>
      </c>
      <c r="B31" s="381"/>
      <c r="C31" s="381"/>
      <c r="D31" s="381"/>
      <c r="E31" s="381"/>
      <c r="F31" s="385"/>
      <c r="G31" s="386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</row>
    <row r="32" spans="1:22" ht="12.75">
      <c r="A32" s="61" t="s">
        <v>277</v>
      </c>
      <c r="B32" s="382" t="str">
        <f>IF('[2]p13'!$A$358&lt;&gt;0,'[2]p13'!$A$358,"")</f>
        <v>II Ciclo de Palestras do PRH-25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3"/>
      <c r="T32" s="123"/>
      <c r="U32" s="4"/>
      <c r="V32" s="4"/>
    </row>
    <row r="33" spans="1:19" ht="12.75">
      <c r="A33" s="405" t="s">
        <v>182</v>
      </c>
      <c r="B33" s="406"/>
      <c r="C33" s="384" t="str">
        <f>IF('[2]p13'!$K$358&lt;&gt;0,'[2]p13'!$K$358,"")</f>
        <v>UFCG</v>
      </c>
      <c r="D33" s="384"/>
      <c r="E33" s="384"/>
      <c r="F33" s="384"/>
      <c r="G33" s="384"/>
      <c r="H33" s="384"/>
      <c r="I33" s="384"/>
      <c r="J33" s="384"/>
      <c r="K33" s="120" t="s">
        <v>78</v>
      </c>
      <c r="L33" s="124">
        <f>IF('[2]p13'!$I$358&lt;&gt;0,'[2]p13'!$I$358,"")</f>
        <v>39268</v>
      </c>
      <c r="M33" s="125" t="s">
        <v>79</v>
      </c>
      <c r="N33" s="126" t="str">
        <f>IF('[2]p13'!$J$358&lt;&gt;0,'[2]p13'!$J$358,"")</f>
        <v>06/0707</v>
      </c>
      <c r="O33" s="405" t="s">
        <v>279</v>
      </c>
      <c r="P33" s="406"/>
      <c r="Q33" s="384" t="str">
        <f>IF('[2]p13'!$L$358&lt;&gt;0,'[2]p13'!$L$358,"")</f>
        <v>Local</v>
      </c>
      <c r="R33" s="384"/>
      <c r="S33" s="407"/>
    </row>
    <row r="34" spans="1:19" ht="12.75">
      <c r="A34" s="401"/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</row>
    <row r="35" spans="1:22" ht="12.75">
      <c r="A35" s="61" t="s">
        <v>277</v>
      </c>
      <c r="B35" s="382" t="str">
        <f>IF('[2]p13'!$A$359&lt;&gt;0,'[2]p13'!$A$359,"")</f>
        <v>Reunião Anual de Coordenadores e Pesquisadores Visitantes dos PRHs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3"/>
      <c r="T35" s="123"/>
      <c r="U35" s="4"/>
      <c r="V35" s="4"/>
    </row>
    <row r="36" spans="1:19" ht="12.75">
      <c r="A36" s="402" t="s">
        <v>182</v>
      </c>
      <c r="B36" s="380"/>
      <c r="C36" s="403" t="str">
        <f>IF('[2]p13'!$K$359&lt;&gt;0,'[2]p13'!$K$359,"")</f>
        <v>UFPR</v>
      </c>
      <c r="D36" s="404"/>
      <c r="E36" s="404"/>
      <c r="F36" s="404"/>
      <c r="G36" s="404"/>
      <c r="H36" s="404"/>
      <c r="I36" s="404"/>
      <c r="J36" s="404"/>
      <c r="K36" s="112" t="s">
        <v>78</v>
      </c>
      <c r="L36" s="169">
        <f>IF('[2]p13'!$I$359&lt;&gt;0,'[2]p13'!$I$359,"")</f>
        <v>39260</v>
      </c>
      <c r="M36" s="170" t="s">
        <v>79</v>
      </c>
      <c r="N36" s="168">
        <f>IF('[2]p13'!$J$359&lt;&gt;0,'[2]p13'!$J$359,"")</f>
        <v>39263</v>
      </c>
      <c r="O36" s="402" t="s">
        <v>279</v>
      </c>
      <c r="P36" s="380"/>
      <c r="Q36" s="403" t="str">
        <f>IF('[2]p13'!$L$359&lt;&gt;0,'[2]p13'!$L$359,"")</f>
        <v>Nacional</v>
      </c>
      <c r="R36" s="404"/>
      <c r="S36" s="404"/>
    </row>
    <row r="37" spans="1:19" s="45" customFormat="1" ht="13.5" customHeight="1">
      <c r="A37" s="380" t="str">
        <f>T('[2]p22'!$C$13:$G$13)</f>
        <v>José Luiz Neto</v>
      </c>
      <c r="B37" s="381"/>
      <c r="C37" s="381"/>
      <c r="D37" s="381"/>
      <c r="E37" s="381"/>
      <c r="F37" s="385"/>
      <c r="G37" s="386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</row>
    <row r="38" spans="1:22" ht="12.75">
      <c r="A38" s="61" t="s">
        <v>277</v>
      </c>
      <c r="B38" s="382" t="str">
        <f>IF('[2]p22'!$A$358&lt;&gt;0,'[2]p22'!$A$358,"")</f>
        <v>Recepção aos Alunos Novatos do Período 2007.1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3"/>
      <c r="T38" s="123"/>
      <c r="U38" s="4"/>
      <c r="V38" s="4"/>
    </row>
    <row r="39" spans="1:19" ht="12.75">
      <c r="A39" s="405" t="s">
        <v>182</v>
      </c>
      <c r="B39" s="406"/>
      <c r="C39" s="384" t="str">
        <f>IF('[2]p22'!$K$358&lt;&gt;0,'[2]p22'!$K$358,"")</f>
        <v>UFCG</v>
      </c>
      <c r="D39" s="384"/>
      <c r="E39" s="384"/>
      <c r="F39" s="384"/>
      <c r="G39" s="384"/>
      <c r="H39" s="384"/>
      <c r="I39" s="384"/>
      <c r="J39" s="384"/>
      <c r="K39" s="120" t="s">
        <v>78</v>
      </c>
      <c r="L39" s="124">
        <f>IF('[2]p22'!$I$358&lt;&gt;0,'[2]p22'!$I$358,"")</f>
        <v>39260</v>
      </c>
      <c r="M39" s="125" t="s">
        <v>79</v>
      </c>
      <c r="N39" s="126">
        <f>IF('[2]p22'!$J$358&lt;&gt;0,'[2]p22'!$J$358,"")</f>
        <v>39260</v>
      </c>
      <c r="O39" s="405" t="s">
        <v>279</v>
      </c>
      <c r="P39" s="406"/>
      <c r="Q39" s="384" t="str">
        <f>IF('[2]p22'!$L$358&lt;&gt;0,'[2]p22'!$L$358,"")</f>
        <v>Local</v>
      </c>
      <c r="R39" s="384"/>
      <c r="S39" s="407"/>
    </row>
    <row r="40" spans="1:19" ht="12.75">
      <c r="A40" s="384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</row>
    <row r="41" spans="1:19" s="45" customFormat="1" ht="13.5" customHeight="1">
      <c r="A41" s="380" t="str">
        <f>T('[2]p25'!$C$13:$G$13)</f>
        <v>Marco Aurélio Soares Souto</v>
      </c>
      <c r="B41" s="381"/>
      <c r="C41" s="381"/>
      <c r="D41" s="381"/>
      <c r="E41" s="381"/>
      <c r="F41" s="385"/>
      <c r="G41" s="386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</row>
    <row r="42" spans="1:22" ht="12.75">
      <c r="A42" s="61" t="s">
        <v>277</v>
      </c>
      <c r="B42" s="382" t="str">
        <f>IF('[2]p25'!$A$358&lt;&gt;0,'[2]p25'!$A$358,"")</f>
        <v>59a SBPC</v>
      </c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3"/>
      <c r="T42" s="123"/>
      <c r="U42" s="4"/>
      <c r="V42" s="4"/>
    </row>
    <row r="43" spans="1:19" ht="12.75">
      <c r="A43" s="405" t="s">
        <v>182</v>
      </c>
      <c r="B43" s="406"/>
      <c r="C43" s="384" t="str">
        <f>IF('[2]p25'!$K$358&lt;&gt;0,'[2]p25'!$K$358,"")</f>
        <v>UFPA</v>
      </c>
      <c r="D43" s="384"/>
      <c r="E43" s="384"/>
      <c r="F43" s="384"/>
      <c r="G43" s="384"/>
      <c r="H43" s="384"/>
      <c r="I43" s="384"/>
      <c r="J43" s="384"/>
      <c r="K43" s="120" t="s">
        <v>78</v>
      </c>
      <c r="L43" s="124">
        <f>IF('[2]p25'!$I$358&lt;&gt;0,'[2]p25'!$I$358,"")</f>
        <v>39272</v>
      </c>
      <c r="M43" s="125" t="s">
        <v>79</v>
      </c>
      <c r="N43" s="126">
        <f>IF('[2]p25'!$J$358&lt;&gt;0,'[2]p25'!$J$358,"")</f>
        <v>39276</v>
      </c>
      <c r="O43" s="405" t="s">
        <v>279</v>
      </c>
      <c r="P43" s="406"/>
      <c r="Q43" s="384" t="str">
        <f>IF('[2]p25'!$L$358&lt;&gt;0,'[2]p25'!$L$358,"")</f>
        <v>Nacional</v>
      </c>
      <c r="R43" s="384"/>
      <c r="S43" s="407"/>
    </row>
    <row r="44" spans="1:19" ht="12.75">
      <c r="A44" s="384"/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</row>
    <row r="45" spans="1:19" s="45" customFormat="1" ht="13.5" customHeight="1">
      <c r="A45" s="380" t="str">
        <f>T('[2]p30'!$C$13:$G$13)</f>
        <v>Rosana Marques da Silva</v>
      </c>
      <c r="B45" s="381"/>
      <c r="C45" s="381"/>
      <c r="D45" s="381"/>
      <c r="E45" s="381"/>
      <c r="F45" s="385"/>
      <c r="G45" s="386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</row>
    <row r="46" spans="1:22" ht="12.75">
      <c r="A46" s="61" t="s">
        <v>277</v>
      </c>
      <c r="B46" s="382" t="str">
        <f>IF('[2]p30'!$A$358&lt;&gt;0,'[2]p30'!$A$358,"")</f>
        <v>II Ciclo de Palestras do PRH-25</v>
      </c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3"/>
      <c r="T46" s="123"/>
      <c r="U46" s="4"/>
      <c r="V46" s="4"/>
    </row>
    <row r="47" spans="1:19" ht="12.75">
      <c r="A47" s="405" t="s">
        <v>182</v>
      </c>
      <c r="B47" s="406"/>
      <c r="C47" s="384" t="str">
        <f>IF('[2]p30'!$K$358&lt;&gt;0,'[2]p30'!$K$358,"")</f>
        <v>UFCG</v>
      </c>
      <c r="D47" s="384"/>
      <c r="E47" s="384"/>
      <c r="F47" s="384"/>
      <c r="G47" s="384"/>
      <c r="H47" s="384"/>
      <c r="I47" s="384"/>
      <c r="J47" s="384"/>
      <c r="K47" s="120" t="s">
        <v>78</v>
      </c>
      <c r="L47" s="124">
        <f>IF('[2]p30'!$I$358&lt;&gt;0,'[2]p30'!$I$358,"")</f>
        <v>39268</v>
      </c>
      <c r="M47" s="125" t="s">
        <v>79</v>
      </c>
      <c r="N47" s="126">
        <f>IF('[2]p30'!$J$358&lt;&gt;0,'[2]p30'!$J$358,"")</f>
        <v>39269</v>
      </c>
      <c r="O47" s="405" t="s">
        <v>279</v>
      </c>
      <c r="P47" s="406"/>
      <c r="Q47" s="384" t="str">
        <f>IF('[2]p30'!$L$358&lt;&gt;0,'[2]p30'!$L$358,"")</f>
        <v>Local</v>
      </c>
      <c r="R47" s="384"/>
      <c r="S47" s="407"/>
    </row>
    <row r="48" spans="1:19" ht="12.75">
      <c r="A48" s="384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</row>
    <row r="49" spans="1:19" s="45" customFormat="1" ht="13.5" customHeight="1">
      <c r="A49" s="380" t="str">
        <f>T('[2]p31'!$C$13:$G$13)</f>
        <v>Rosângela Silveira do Nascimento</v>
      </c>
      <c r="B49" s="381"/>
      <c r="C49" s="381"/>
      <c r="D49" s="381"/>
      <c r="E49" s="381"/>
      <c r="F49" s="385"/>
      <c r="G49" s="386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</row>
    <row r="50" spans="1:22" ht="12.75">
      <c r="A50" s="61" t="s">
        <v>277</v>
      </c>
      <c r="B50" s="382" t="str">
        <f>IF('[2]p31'!$A$358&lt;&gt;0,'[2]p31'!$A$358,"")</f>
        <v>52º Reunião Anual da Região Brasileira da Sociedade Internacional de Biometria-RBRAS e 12º Simpósio de Estatística Aplicada à Experimentação Agronômica-SEAGRO</v>
      </c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3"/>
      <c r="T50" s="123"/>
      <c r="U50" s="4"/>
      <c r="V50" s="4"/>
    </row>
    <row r="51" spans="1:19" ht="12.75">
      <c r="A51" s="402" t="s">
        <v>182</v>
      </c>
      <c r="B51" s="380"/>
      <c r="C51" s="403" t="str">
        <f>IF('[2]p31'!$K$358&lt;&gt;0,'[2]p31'!$K$358,"")</f>
        <v>UFSM</v>
      </c>
      <c r="D51" s="404"/>
      <c r="E51" s="404"/>
      <c r="F51" s="404"/>
      <c r="G51" s="404"/>
      <c r="H51" s="404"/>
      <c r="I51" s="404"/>
      <c r="J51" s="404"/>
      <c r="K51" s="112" t="s">
        <v>78</v>
      </c>
      <c r="L51" s="169">
        <f>IF('[2]p31'!$I$358&lt;&gt;0,'[2]p31'!$I$358,"")</f>
        <v>39286</v>
      </c>
      <c r="M51" s="170" t="s">
        <v>79</v>
      </c>
      <c r="N51" s="168">
        <f>IF('[2]p31'!$J$358&lt;&gt;0,'[2]p31'!$J$358,"")</f>
        <v>39290</v>
      </c>
      <c r="O51" s="402" t="s">
        <v>279</v>
      </c>
      <c r="P51" s="380"/>
      <c r="Q51" s="403" t="str">
        <f>IF('[2]p31'!$L$358&lt;&gt;0,'[2]p31'!$L$358,"")</f>
        <v>Internacional</v>
      </c>
      <c r="R51" s="404"/>
      <c r="S51" s="404"/>
    </row>
  </sheetData>
  <sheetProtection password="CA19" sheet="1" objects="1" scenarios="1"/>
  <mergeCells count="100">
    <mergeCell ref="A44:S44"/>
    <mergeCell ref="A45:F45"/>
    <mergeCell ref="G45:S45"/>
    <mergeCell ref="B46:S46"/>
    <mergeCell ref="A4:S5"/>
    <mergeCell ref="A1:S1"/>
    <mergeCell ref="A2:S2"/>
    <mergeCell ref="A3:D3"/>
    <mergeCell ref="Q3:R3"/>
    <mergeCell ref="E3:P3"/>
    <mergeCell ref="A43:B43"/>
    <mergeCell ref="C43:J43"/>
    <mergeCell ref="O43:P43"/>
    <mergeCell ref="Q43:S43"/>
    <mergeCell ref="A40:S40"/>
    <mergeCell ref="A41:F41"/>
    <mergeCell ref="G41:S41"/>
    <mergeCell ref="B42:S42"/>
    <mergeCell ref="A39:B39"/>
    <mergeCell ref="C39:J39"/>
    <mergeCell ref="O39:P39"/>
    <mergeCell ref="Q39:S39"/>
    <mergeCell ref="A37:F37"/>
    <mergeCell ref="G37:S37"/>
    <mergeCell ref="B38:S38"/>
    <mergeCell ref="A34:S34"/>
    <mergeCell ref="B35:S35"/>
    <mergeCell ref="A36:B36"/>
    <mergeCell ref="C36:J36"/>
    <mergeCell ref="O36:P36"/>
    <mergeCell ref="Q36:S36"/>
    <mergeCell ref="A33:B33"/>
    <mergeCell ref="C33:J33"/>
    <mergeCell ref="O33:P33"/>
    <mergeCell ref="Q33:S33"/>
    <mergeCell ref="A30:S30"/>
    <mergeCell ref="A31:F31"/>
    <mergeCell ref="G31:S31"/>
    <mergeCell ref="B32:S32"/>
    <mergeCell ref="A27:S27"/>
    <mergeCell ref="B28:S28"/>
    <mergeCell ref="A29:B29"/>
    <mergeCell ref="C29:J29"/>
    <mergeCell ref="O29:P29"/>
    <mergeCell ref="Q29:S29"/>
    <mergeCell ref="A26:B26"/>
    <mergeCell ref="C26:J26"/>
    <mergeCell ref="O26:P26"/>
    <mergeCell ref="Q26:S26"/>
    <mergeCell ref="A23:S23"/>
    <mergeCell ref="A24:F24"/>
    <mergeCell ref="G24:S24"/>
    <mergeCell ref="B25:S25"/>
    <mergeCell ref="A22:B22"/>
    <mergeCell ref="C22:J22"/>
    <mergeCell ref="O22:P22"/>
    <mergeCell ref="Q22:S22"/>
    <mergeCell ref="A19:S19"/>
    <mergeCell ref="A20:F20"/>
    <mergeCell ref="G20:S20"/>
    <mergeCell ref="B21:S21"/>
    <mergeCell ref="A18:B18"/>
    <mergeCell ref="C18:J18"/>
    <mergeCell ref="O18:P18"/>
    <mergeCell ref="Q18:S18"/>
    <mergeCell ref="A15:S15"/>
    <mergeCell ref="A16:F16"/>
    <mergeCell ref="G16:S16"/>
    <mergeCell ref="B17:S17"/>
    <mergeCell ref="A12:S12"/>
    <mergeCell ref="B13:S13"/>
    <mergeCell ref="A14:B14"/>
    <mergeCell ref="C14:J14"/>
    <mergeCell ref="O14:P14"/>
    <mergeCell ref="Q14:S14"/>
    <mergeCell ref="Q8:S8"/>
    <mergeCell ref="A9:S9"/>
    <mergeCell ref="B10:S10"/>
    <mergeCell ref="A11:B11"/>
    <mergeCell ref="C11:J11"/>
    <mergeCell ref="O11:P11"/>
    <mergeCell ref="Q11:S11"/>
    <mergeCell ref="A6:F6"/>
    <mergeCell ref="G6:S6"/>
    <mergeCell ref="B7:S7"/>
    <mergeCell ref="A47:B47"/>
    <mergeCell ref="C47:J47"/>
    <mergeCell ref="O47:P47"/>
    <mergeCell ref="Q47:S47"/>
    <mergeCell ref="A8:B8"/>
    <mergeCell ref="C8:J8"/>
    <mergeCell ref="O8:P8"/>
    <mergeCell ref="A48:S48"/>
    <mergeCell ref="A49:F49"/>
    <mergeCell ref="G49:S49"/>
    <mergeCell ref="B50:S50"/>
    <mergeCell ref="A51:B51"/>
    <mergeCell ref="C51:J51"/>
    <mergeCell ref="O51:P51"/>
    <mergeCell ref="Q51:S51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4218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82</v>
      </c>
      <c r="B3" s="393"/>
      <c r="C3" s="393"/>
      <c r="D3" s="393"/>
      <c r="E3" s="394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7" t="s">
        <v>84</v>
      </c>
      <c r="S3" s="59" t="str">
        <f>'[2]p1'!$H$4</f>
        <v>2007.1</v>
      </c>
    </row>
    <row r="4" spans="1:19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</row>
    <row r="5" spans="1:19" s="8" customFormat="1" ht="13.5" thickBo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</row>
    <row r="6" spans="1:19" ht="13.5" thickBot="1">
      <c r="A6" s="412" t="s">
        <v>12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4"/>
      <c r="R6" s="33" t="s">
        <v>19</v>
      </c>
      <c r="S6" s="30" t="s">
        <v>25</v>
      </c>
    </row>
    <row r="7" spans="1:19" s="34" customFormat="1" ht="14.25" customHeight="1">
      <c r="A7" s="409" t="str">
        <f>T('[2]p1'!$C$13:$G$13)</f>
        <v>Alciônio Saldanha de Oliveira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1"/>
    </row>
    <row r="8" spans="1:19" s="2" customFormat="1" ht="13.5" customHeight="1">
      <c r="A8" s="408" t="str">
        <f>IF('[2]p1'!$A$346&lt;&gt;0,'[2]p1'!$A$346,"")</f>
        <v>Participação no Comitê Gestor do Projeto Praça da Engenharia - PROENGE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3"/>
      <c r="R8" s="35">
        <f>IF('[2]p1'!$J$346&lt;&gt;0,'[2]p1'!$J$346,"")</f>
      </c>
      <c r="S8" s="44">
        <f>IF('[2]p1'!$K$346&lt;&gt;0,'[2]p1'!$K$346,"")</f>
      </c>
    </row>
    <row r="9" spans="1:19" s="10" customFormat="1" ht="12.75">
      <c r="A9" s="415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</row>
    <row r="10" spans="1:19" s="34" customFormat="1" ht="13.5" customHeight="1">
      <c r="A10" s="380" t="str">
        <f>T('[2]p4'!$C$13:$G$13)</f>
        <v>Amauri Araújo Cruz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5"/>
    </row>
    <row r="11" spans="1:19" s="3" customFormat="1" ht="13.5" customHeight="1">
      <c r="A11" s="408" t="str">
        <f>IF('[2]p4'!$A$346&lt;&gt;0,'[2]p4'!$A$346,"")</f>
        <v>Elaboracão e correcão da prova de monitoria de Algebra Linear para os periodos 07.1 e 07.2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3"/>
      <c r="R11" s="35">
        <f>IF('[2]p4'!$J$346&lt;&gt;0,'[2]p4'!$J$346,"")</f>
      </c>
      <c r="S11" s="35">
        <f>IF('[2]p4'!$K$346&lt;&gt;0,'[2]p4'!$K$346,"")</f>
      </c>
    </row>
    <row r="12" spans="1:19" s="10" customFormat="1" ht="12.75">
      <c r="A12" s="415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</row>
    <row r="13" spans="1:19" s="45" customFormat="1" ht="13.5" customHeight="1">
      <c r="A13" s="380" t="str">
        <f>T('[2]p5'!$C$13:$G$13)</f>
        <v>Antônio José da Silva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5"/>
    </row>
    <row r="14" spans="1:19" s="3" customFormat="1" ht="13.5" customHeight="1">
      <c r="A14" s="408" t="str">
        <f>IF('[2]p5'!$A$346&lt;&gt;0,'[2]p5'!$A$346,"")</f>
        <v>Execução de trabalho junto a COMPROV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3"/>
      <c r="R14" s="35">
        <f>IF('[2]p5'!$J$346&lt;&gt;0,'[2]p5'!$J$346,"")</f>
        <v>39278</v>
      </c>
      <c r="S14" s="35">
        <f>IF('[2]p5'!$K$346&lt;&gt;0,'[2]p5'!$K$346,"")</f>
        <v>39279</v>
      </c>
    </row>
    <row r="15" spans="1:19" s="3" customFormat="1" ht="13.5" customHeight="1">
      <c r="A15" s="408" t="str">
        <f>IF('[2]p5'!$A$347&lt;&gt;0,'[2]p5'!$A$347,"")</f>
        <v>Consultor ad-hoc do IV Simpósio de Engª de Produção_SEPRONE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3"/>
      <c r="R15" s="35">
        <f>IF('[2]p5'!$J$347&lt;&gt;0,'[2]p5'!$J$347,"")</f>
        <v>39329</v>
      </c>
      <c r="S15" s="35">
        <f>IF('[2]p5'!$K$347&lt;&gt;0,'[2]p5'!$K$347,"")</f>
        <v>39331</v>
      </c>
    </row>
    <row r="16" spans="1:19" s="10" customFormat="1" ht="12.75">
      <c r="A16" s="415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</row>
    <row r="17" spans="1:19" s="45" customFormat="1" ht="13.5" customHeight="1">
      <c r="A17" s="380" t="str">
        <f>T('[2]p6'!$C$13:$G$13)</f>
        <v>Antônio Pereira Brandão Júnior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5"/>
    </row>
    <row r="18" spans="1:19" s="3" customFormat="1" ht="13.5" customHeight="1">
      <c r="A18" s="408" t="str">
        <f>IF('[2]p6'!$A$346&lt;&gt;0,'[2]p6'!$A$346,"")</f>
        <v>Assembléias Departamentais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3"/>
      <c r="R18" s="35">
        <f>IF('[2]p6'!$J$346&lt;&gt;0,'[2]p6'!$J$346,"")</f>
      </c>
      <c r="S18" s="35">
        <f>IF('[2]p6'!$K$346&lt;&gt;0,'[2]p6'!$K$346,"")</f>
      </c>
    </row>
    <row r="19" spans="1:19" s="10" customFormat="1" ht="12.75">
      <c r="A19" s="415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</row>
    <row r="20" spans="1:19" s="45" customFormat="1" ht="13.5" customHeight="1">
      <c r="A20" s="380" t="str">
        <f>T('[2]p7'!$C$13:$G$13)</f>
        <v>Aparecido Jesuino de Souza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5"/>
    </row>
    <row r="21" spans="1:19" s="3" customFormat="1" ht="13.5" customHeight="1">
      <c r="A21" s="408" t="str">
        <f>IF('[2]p7'!$A$346&lt;&gt;0,'[2]p7'!$A$346,"")</f>
        <v>Vice lider do Grupo de Pesquisa Equações Dif. Parciais do CNPq</v>
      </c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3"/>
      <c r="R21" s="35">
        <f>IF('[2]p7'!$J$346&lt;&gt;0,'[2]p7'!$J$346,"")</f>
        <v>36526</v>
      </c>
      <c r="S21" s="35">
        <f>IF('[2]p7'!$K$346&lt;&gt;0,'[2]p7'!$K$346,"")</f>
      </c>
    </row>
    <row r="22" spans="1:19" s="3" customFormat="1" ht="13.5" customHeight="1">
      <c r="A22" s="408" t="str">
        <f>IF('[2]p7'!$A$347&lt;&gt;0,'[2]p7'!$A$347,"")</f>
        <v>Confecção do relatórios das atividades docentes da UAME de 06.2</v>
      </c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3"/>
      <c r="R22" s="35">
        <f>IF('[2]p7'!$J$347&lt;&gt;0,'[2]p7'!$J$347,"")</f>
        <v>39230</v>
      </c>
      <c r="S22" s="35">
        <f>IF('[2]p7'!$K$347&lt;&gt;0,'[2]p7'!$K$347,"")</f>
        <v>39273</v>
      </c>
    </row>
    <row r="23" spans="1:19" s="3" customFormat="1" ht="13.5" customHeight="1">
      <c r="A23" s="408" t="str">
        <f>IF('[2]p7'!$A$348&lt;&gt;0,'[2]p7'!$A$348,"")</f>
        <v>Álgebra Vetorial e Geometria Analítica, T 08, (substituindo Prof. Mendes)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3"/>
      <c r="R23" s="35">
        <f>IF('[2]p7'!$J$348&lt;&gt;0,'[2]p7'!$J$348,"")</f>
        <v>39230</v>
      </c>
      <c r="S23" s="35">
        <f>IF('[2]p7'!$K$348&lt;&gt;0,'[2]p7'!$K$348,"")</f>
        <v>39247</v>
      </c>
    </row>
    <row r="24" spans="1:19" s="3" customFormat="1" ht="13.5" customHeight="1">
      <c r="A24" s="408" t="str">
        <f>IF('[2]p7'!$A$349&lt;&gt;0,'[2]p7'!$A$349,"")</f>
        <v>Orientação: Nercionildo, bolsista de extensão junto ao LIDME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3"/>
      <c r="R24" s="35">
        <f>IF('[2]p7'!$J$349&lt;&gt;0,'[2]p7'!$J$349,"")</f>
        <v>39264</v>
      </c>
      <c r="S24" s="35">
        <f>IF('[2]p7'!$K$349&lt;&gt;0,'[2]p7'!$K$349,"")</f>
      </c>
    </row>
    <row r="25" spans="1:19" s="3" customFormat="1" ht="13.5" customHeight="1">
      <c r="A25" s="408" t="str">
        <f>IF('[2]p7'!$A$350&lt;&gt;0,'[2]p7'!$A$350,"")</f>
        <v>Orientação: Jeysibel, bolsista de apoio técnico junto  ao LIDME</v>
      </c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3"/>
      <c r="R25" s="35">
        <f>IF('[2]p7'!$J$350&lt;&gt;0,'[2]p7'!$J$350,"")</f>
        <v>39326</v>
      </c>
      <c r="S25" s="35">
        <f>IF('[2]p7'!$K$350&lt;&gt;0,'[2]p7'!$K$350,"")</f>
        <v>39660</v>
      </c>
    </row>
    <row r="26" spans="1:19" s="10" customFormat="1" ht="12.75">
      <c r="A26" s="415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</row>
    <row r="27" spans="1:19" s="45" customFormat="1" ht="13.5" customHeight="1">
      <c r="A27" s="380" t="str">
        <f>T('[2]p10'!$C$13:$G$13)</f>
        <v>Claudianor Oliveira Alves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5"/>
    </row>
    <row r="28" spans="1:19" s="3" customFormat="1" ht="13.5" customHeight="1">
      <c r="A28" s="408" t="str">
        <f>IF('[2]p10'!$A$346&lt;&gt;0,'[2]p10'!$A$346,"")</f>
        <v>Pesquisa em problemas elipticos com crescimento critico exponencial</v>
      </c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3"/>
      <c r="R28" s="35">
        <f>IF('[2]p10'!$J$346&lt;&gt;0,'[2]p10'!$J$346,"")</f>
        <v>39114</v>
      </c>
      <c r="S28" s="35">
        <f>IF('[2]p10'!$K$346&lt;&gt;0,'[2]p10'!$K$346,"")</f>
      </c>
    </row>
    <row r="29" spans="1:19" s="3" customFormat="1" ht="13.5" customHeight="1">
      <c r="A29" s="408" t="str">
        <f>IF('[2]p10'!$A$347&lt;&gt;0,'[2]p10'!$A$347,"")</f>
        <v>Pesquisa em problemas elipticos com funcional Localmente Lipschitziano</v>
      </c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3"/>
      <c r="R29" s="35">
        <f>IF('[2]p10'!$J$347&lt;&gt;0,'[2]p10'!$J$347,"")</f>
        <v>39114</v>
      </c>
      <c r="S29" s="35">
        <f>IF('[2]p10'!$K$347&lt;&gt;0,'[2]p10'!$K$347,"")</f>
      </c>
    </row>
    <row r="30" spans="1:19" s="3" customFormat="1" ht="13.5" customHeight="1">
      <c r="A30" s="408" t="str">
        <f>IF('[2]p10'!$A$348&lt;&gt;0,'[2]p10'!$A$348,"")</f>
        <v>Part. no Progr. Interdepartamental de Tec. em Petr. e Gás  ANP/PRH-25</v>
      </c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3"/>
      <c r="R30" s="35">
        <f>IF('[2]p10'!$J$348&lt;&gt;0,'[2]p10'!$J$348,"")</f>
        <v>37288</v>
      </c>
      <c r="S30" s="35">
        <f>IF('[2]p10'!$K$348&lt;&gt;0,'[2]p10'!$K$348,"")</f>
      </c>
    </row>
    <row r="31" spans="1:19" s="10" customFormat="1" ht="12.75">
      <c r="A31" s="415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</row>
    <row r="32" spans="1:19" s="45" customFormat="1" ht="13.5" customHeight="1">
      <c r="A32" s="380" t="str">
        <f>T('[2]p11'!$C$13:$G$13)</f>
        <v>Daniel Cordeiro de Morais Filho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5"/>
    </row>
    <row r="33" spans="1:19" s="3" customFormat="1" ht="13.5" customHeight="1">
      <c r="A33" s="408" t="str">
        <f>IF('[2]p11'!$A$346&lt;&gt;0,'[2]p11'!$A$346,"")</f>
        <v>Pesquisador do Instituto do Milênio em Matemática, IM-AGIMB.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3"/>
      <c r="R33" s="35">
        <f>IF('[2]p11'!$J$346&lt;&gt;0,'[2]p11'!$J$346,"")</f>
        <v>38112</v>
      </c>
      <c r="S33" s="35">
        <f>IF('[2]p11'!$K$346&lt;&gt;0,'[2]p11'!$K$346,"")</f>
      </c>
    </row>
    <row r="34" spans="1:19" s="3" customFormat="1" ht="13.5" customHeight="1">
      <c r="A34" s="408" t="str">
        <f>IF('[2]p11'!$A$348&lt;&gt;0,'[2]p11'!$A$348,"")</f>
        <v>Preparação do livro ``Manual de Redação Matemática''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3"/>
      <c r="R34" s="35">
        <f>IF('[2]p11'!$J$348&lt;&gt;0,'[2]p11'!$J$348,"")</f>
      </c>
      <c r="S34" s="35">
        <f>IF('[2]p11'!$K$348&lt;&gt;0,'[2]p11'!$K$348,"")</f>
      </c>
    </row>
    <row r="35" spans="1:19" s="45" customFormat="1" ht="13.5" customHeight="1">
      <c r="A35" s="380" t="str">
        <f>T('[2]p18'!$C$13:$G$13)</f>
        <v>Jesualdo Gomes das Chagas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5"/>
    </row>
    <row r="36" spans="1:19" s="3" customFormat="1" ht="13.5" customHeight="1">
      <c r="A36" s="408" t="str">
        <f>IF('[2]p18'!$A$346&lt;&gt;0,'[2]p18'!$A$346,"")</f>
        <v>Parecer em processos de correção de provas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3"/>
      <c r="R36" s="35">
        <f>IF('[2]p18'!$J$346&lt;&gt;0,'[2]p18'!$J$346,"")</f>
      </c>
      <c r="S36" s="35">
        <f>IF('[2]p18'!$K$346&lt;&gt;0,'[2]p18'!$K$346,"")</f>
      </c>
    </row>
    <row r="37" spans="1:19" s="3" customFormat="1" ht="13.5" customHeight="1">
      <c r="A37" s="408" t="str">
        <f>IF('[2]p18'!$A$347&lt;&gt;0,'[2]p18'!$A$347,"")</f>
        <v>Participação de reuniões departamentais e de equipes de disciplinas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3"/>
      <c r="R37" s="35">
        <f>IF('[2]p18'!$J$347&lt;&gt;0,'[2]p18'!$J$347,"")</f>
      </c>
      <c r="S37" s="35">
        <f>IF('[2]p18'!$K$347&lt;&gt;0,'[2]p18'!$K$347,"")</f>
      </c>
    </row>
    <row r="38" spans="1:19" s="3" customFormat="1" ht="13.5" customHeight="1">
      <c r="A38" s="408" t="str">
        <f>IF('[2]p18'!$A$348&lt;&gt;0,'[2]p18'!$A$348,"")</f>
        <v>Elaboração e correção da prova de monitoria de Álgebra Vetorial</v>
      </c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3"/>
      <c r="R38" s="35">
        <f>IF('[2]p18'!$J$348&lt;&gt;0,'[2]p18'!$J$348,"")</f>
      </c>
      <c r="S38" s="35">
        <f>IF('[2]p18'!$K$348&lt;&gt;0,'[2]p18'!$K$348,"")</f>
      </c>
    </row>
    <row r="39" spans="1:19" s="10" customFormat="1" ht="12.75">
      <c r="A39" s="415"/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</row>
    <row r="40" spans="1:19" s="45" customFormat="1" ht="13.5" customHeight="1">
      <c r="A40" s="380" t="str">
        <f>T('[2]p21'!$C$13:$G$13)</f>
        <v>José Lindomberg Possiano Barreiro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5"/>
    </row>
    <row r="41" spans="1:19" s="3" customFormat="1" ht="13.5" customHeight="1">
      <c r="A41" s="408" t="str">
        <f>IF('[2]p21'!$A$346&lt;&gt;0,'[2]p21'!$A$346,"")</f>
        <v>Participação em conferencias na UAME</v>
      </c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3"/>
      <c r="R41" s="35">
        <f>IF('[2]p21'!$J$346&lt;&gt;0,'[2]p21'!$J$346,"")</f>
      </c>
      <c r="S41" s="35">
        <f>IF('[2]p21'!$K$346&lt;&gt;0,'[2]p21'!$K$346,"")</f>
      </c>
    </row>
    <row r="42" spans="1:19" s="3" customFormat="1" ht="13.5" customHeight="1">
      <c r="A42" s="408" t="str">
        <f>IF('[2]p21'!$A$347&lt;&gt;0,'[2]p21'!$A$347,"")</f>
        <v>Processo: 23096.017675/07-430 (Dispensa de disciplina)</v>
      </c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3"/>
      <c r="R42" s="35">
        <f>IF('[2]p21'!$J$347&lt;&gt;0,'[2]p21'!$J$347,"")</f>
        <v>39351</v>
      </c>
      <c r="S42" s="35">
        <f>IF('[2]p21'!$K$347&lt;&gt;0,'[2]p21'!$K$347,"")</f>
        <v>39351</v>
      </c>
    </row>
    <row r="43" spans="1:19" s="3" customFormat="1" ht="13.5" customHeight="1">
      <c r="A43" s="408" t="str">
        <f>IF('[2]p21'!$A$348&lt;&gt;0,'[2]p21'!$A$348,"")</f>
        <v>Processo: 23096.015873/07-10 (Dispensa de disciplina)</v>
      </c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3"/>
      <c r="R43" s="35">
        <f>IF('[2]p21'!$J$348&lt;&gt;0,'[2]p21'!$J$348,"")</f>
        <v>39351</v>
      </c>
      <c r="S43" s="35">
        <f>IF('[2]p21'!$K$348&lt;&gt;0,'[2]p21'!$K$348,"")</f>
        <v>39351</v>
      </c>
    </row>
    <row r="44" spans="1:19" s="3" customFormat="1" ht="13.5" customHeight="1">
      <c r="A44" s="408" t="str">
        <f>IF('[2]p21'!$A$349&lt;&gt;0,'[2]p21'!$A$349,"")</f>
        <v>Processo:23096.018377/07-76 (Dispensa de disciplina)</v>
      </c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3"/>
      <c r="R44" s="35">
        <f>IF('[2]p21'!$J$349&lt;&gt;0,'[2]p21'!$J$349,"")</f>
        <v>39351</v>
      </c>
      <c r="S44" s="35">
        <f>IF('[2]p21'!$K$349&lt;&gt;0,'[2]p21'!$K$349,"")</f>
        <v>39351</v>
      </c>
    </row>
    <row r="45" spans="1:19" s="3" customFormat="1" ht="13.5" customHeight="1">
      <c r="A45" s="408" t="str">
        <f>IF('[2]p21'!$A$350&lt;&gt;0,'[2]p21'!$A$350,"")</f>
        <v>Processo: 23096.019121/07-54  (Dispensa de disciplina)</v>
      </c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3"/>
      <c r="R45" s="35">
        <f>IF('[2]p21'!$J$350&lt;&gt;0,'[2]p21'!$J$350,"")</f>
        <v>39343</v>
      </c>
      <c r="S45" s="35">
        <f>IF('[2]p21'!$K$350&lt;&gt;0,'[2]p21'!$K$350,"")</f>
        <v>39343</v>
      </c>
    </row>
    <row r="46" spans="1:19" s="3" customFormat="1" ht="13.5" customHeight="1">
      <c r="A46" s="408" t="str">
        <f>IF('[2]p21'!$A$351&lt;&gt;0,'[2]p21'!$A$351,"")</f>
        <v>Processo: 23096.020676/07-32 (Revisão de provas)</v>
      </c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3"/>
      <c r="R46" s="35">
        <f>IF('[2]p21'!$J$351&lt;&gt;0,'[2]p21'!$J$351,"")</f>
        <v>39358</v>
      </c>
      <c r="S46" s="35">
        <f>IF('[2]p21'!$K$351&lt;&gt;0,'[2]p21'!$K$351,"")</f>
        <v>39358</v>
      </c>
    </row>
    <row r="47" spans="1:19" s="3" customFormat="1" ht="13.5" customHeight="1">
      <c r="A47" s="408" t="str">
        <f>IF('[2]p21'!$A$352&lt;&gt;0,'[2]p21'!$A$352,"")</f>
        <v>Processo: 23096.020677/07-00 (Revisão de provas)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3"/>
      <c r="R47" s="35">
        <f>IF('[2]p21'!$J$352&lt;&gt;0,'[2]p21'!$J$352,"")</f>
        <v>39358</v>
      </c>
      <c r="S47" s="35">
        <f>IF('[2]p21'!$K$352&lt;&gt;0,'[2]p21'!$K$352,"")</f>
        <v>39358</v>
      </c>
    </row>
    <row r="48" spans="1:19" s="10" customFormat="1" ht="12.75">
      <c r="A48" s="415"/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</row>
    <row r="49" spans="1:19" s="45" customFormat="1" ht="13.5" customHeight="1">
      <c r="A49" s="380" t="str">
        <f>T('[2]p22'!$C$13:$G$13)</f>
        <v>José Luiz Neto</v>
      </c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5"/>
    </row>
    <row r="50" spans="1:19" s="3" customFormat="1" ht="13.5" customHeight="1">
      <c r="A50" s="408" t="str">
        <f>IF('[2]p22'!$A$346&lt;&gt;0,'[2]p22'!$A$346,"")</f>
        <v>Participação no Evento de Recepção aos Alunos Novatos do Período 07.1</v>
      </c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3"/>
      <c r="R50" s="35">
        <f>IF('[2]p22'!$J$346&lt;&gt;0,'[2]p22'!$J$346,"")</f>
        <v>39260</v>
      </c>
      <c r="S50" s="35">
        <f>IF('[2]p22'!$K$346&lt;&gt;0,'[2]p22'!$K$346,"")</f>
        <v>39260</v>
      </c>
    </row>
    <row r="51" spans="1:19" s="3" customFormat="1" ht="13.5" customHeight="1">
      <c r="A51" s="408" t="str">
        <f>IF('[2]p22'!$A$347&lt;&gt;0,'[2]p22'!$A$347,"")</f>
        <v>Palestra:Cálculo Diferencial e Integral I e Álgebra Vetorial - E v a s ã o / R e t e n ç ã o  (Alunos de Eng. Quimica)</v>
      </c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3"/>
      <c r="R51" s="35">
        <f>IF('[2]p22'!$J$347&lt;&gt;0,'[2]p22'!$J$347,"")</f>
        <v>39275</v>
      </c>
      <c r="S51" s="35">
        <f>IF('[2]p22'!$K$347&lt;&gt;0,'[2]p22'!$K$347,"")</f>
        <v>39275</v>
      </c>
    </row>
    <row r="52" spans="1:19" s="3" customFormat="1" ht="13.5" customHeight="1">
      <c r="A52" s="408" t="str">
        <f>IF('[2]p22'!$A$348&lt;&gt;0,'[2]p22'!$A$348,"")</f>
        <v>Palestra: Cálculo Diferencial e Integral I e Álgebra Vetorial - E v a s ã o / R e t e n ç ã o  (Alunos de Eng. Elétrica)</v>
      </c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3"/>
      <c r="R52" s="35">
        <f>IF('[2]p22'!$J$348&lt;&gt;0,'[2]p22'!$J$348,"")</f>
        <v>39281</v>
      </c>
      <c r="S52" s="35">
        <f>IF('[2]p22'!$K$348&lt;&gt;0,'[2]p22'!$K$348,"")</f>
        <v>39281</v>
      </c>
    </row>
    <row r="53" spans="1:19" s="3" customFormat="1" ht="13.5" customHeight="1">
      <c r="A53" s="408" t="str">
        <f>IF('[2]p22'!$A$349&lt;&gt;0,'[2]p22'!$A$349,"")</f>
        <v>Palestra: Cálculo Diferencial e Integral I e Álgebra Vetorial - E v a s ã o / R e t e n ç ã o  (Alunos de Eng. Elétrica)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3"/>
      <c r="R53" s="35">
        <f>IF('[2]p22'!$J$349&lt;&gt;0,'[2]p22'!$J$349,"")</f>
        <v>39287</v>
      </c>
      <c r="S53" s="35">
        <f>IF('[2]p22'!$K$349&lt;&gt;0,'[2]p22'!$K$349,"")</f>
        <v>39287</v>
      </c>
    </row>
    <row r="54" spans="1:19" s="10" customFormat="1" ht="12.75">
      <c r="A54" s="415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</row>
    <row r="55" spans="1:19" s="45" customFormat="1" ht="13.5" customHeight="1">
      <c r="A55" s="380" t="str">
        <f>T('[2]p23'!$C$13:$G$13)</f>
        <v>Luiz Mendes Albuquerque Neto</v>
      </c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5"/>
    </row>
    <row r="56" spans="1:19" s="3" customFormat="1" ht="13.5" customHeight="1">
      <c r="A56" s="408" t="str">
        <f>IF('[2]p23'!$A$346&lt;&gt;0,'[2]p23'!$A$346,"")</f>
        <v>Fiscal de Setor PSTV-2007-UFCG</v>
      </c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3"/>
      <c r="R56" s="35">
        <f>IF('[2]p23'!$J$346&lt;&gt;0,'[2]p23'!$J$346,"")</f>
        <v>39322</v>
      </c>
      <c r="S56" s="35">
        <f>IF('[2]p23'!$K$346&lt;&gt;0,'[2]p23'!$K$346,"")</f>
        <v>39327</v>
      </c>
    </row>
    <row r="57" spans="1:19" s="3" customFormat="1" ht="13.5" customHeight="1">
      <c r="A57" s="408" t="str">
        <f>IF('[2]p23'!$A$347&lt;&gt;0,'[2]p23'!$A$347,"")</f>
        <v>Coordenador Local da OBM-nível universitário</v>
      </c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3"/>
      <c r="R57" s="35">
        <f>IF('[2]p23'!$J$347&lt;&gt;0,'[2]p23'!$J$347,"")</f>
        <v>38777</v>
      </c>
      <c r="S57" s="35" t="str">
        <f>IF('[2]p23'!$K$347&lt;&gt;0,'[2]p23'!$K$347,"")</f>
        <v>permanente</v>
      </c>
    </row>
    <row r="58" spans="1:19" s="10" customFormat="1" ht="12.75">
      <c r="A58" s="415"/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</row>
    <row r="59" spans="1:19" s="45" customFormat="1" ht="13.5" customHeight="1">
      <c r="A59" s="380" t="str">
        <f>T('[2]p25'!$C$13:$G$13)</f>
        <v>Marco Aurélio Soares Souto</v>
      </c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5"/>
    </row>
    <row r="60" spans="1:19" s="3" customFormat="1" ht="13.5" customHeight="1">
      <c r="A60" s="408" t="str">
        <f>IF('[2]p25'!$A$346&lt;&gt;0,'[2]p25'!$A$346,"")</f>
        <v>Part. no Progr. Interdepartamental de Tec. em Petr. e Gás  ANP/PRH-25</v>
      </c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3"/>
      <c r="R60" s="35">
        <f>IF('[2]p25'!$J$346&lt;&gt;0,'[2]p25'!$J$346,"")</f>
        <v>37288</v>
      </c>
      <c r="S60" s="35">
        <f>IF('[2]p25'!$K$346&lt;&gt;0,'[2]p25'!$K$346,"")</f>
      </c>
    </row>
    <row r="61" spans="1:19" s="3" customFormat="1" ht="13.5" customHeight="1">
      <c r="A61" s="408" t="str">
        <f>IF('[2]p25'!$A$347&lt;&gt;0,'[2]p25'!$A$347,"")</f>
        <v>Líder do Grupo de Pesquisa Equações Diferenciais Parciais do CNPq</v>
      </c>
      <c r="B61" s="382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3"/>
      <c r="R61" s="35">
        <f>IF('[2]p25'!$J$347&lt;&gt;0,'[2]p25'!$J$347,"")</f>
        <v>36526</v>
      </c>
      <c r="S61" s="35">
        <f>IF('[2]p25'!$K$347&lt;&gt;0,'[2]p25'!$K$347,"")</f>
      </c>
    </row>
    <row r="62" spans="1:19" s="10" customFormat="1" ht="12.75">
      <c r="A62" s="415"/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</row>
    <row r="63" spans="1:19" s="45" customFormat="1" ht="13.5" customHeight="1">
      <c r="A63" s="380" t="str">
        <f>T('[2]p26'!$C$13:$G$13)</f>
        <v>Marisa de Sales Monteiro</v>
      </c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5"/>
    </row>
    <row r="64" spans="1:19" s="3" customFormat="1" ht="13.5" customHeight="1">
      <c r="A64" s="408" t="str">
        <f>IF('[2]p26'!$A$346&lt;&gt;0,'[2]p26'!$A$346,"")</f>
        <v>Assembléias Departamentais</v>
      </c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3"/>
      <c r="R64" s="35">
        <f>IF('[2]p26'!$J$346&lt;&gt;0,'[2]p26'!$J$346,"")</f>
      </c>
      <c r="S64" s="35">
        <f>IF('[2]p26'!$K$346&lt;&gt;0,'[2]p26'!$K$346,"")</f>
      </c>
    </row>
    <row r="65" spans="1:19" s="10" customFormat="1" ht="12.75">
      <c r="A65" s="415"/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</row>
    <row r="66" spans="1:19" s="45" customFormat="1" ht="13.5" customHeight="1">
      <c r="A66" s="380" t="str">
        <f>T('[2]p28'!$C$13:$G$13)</f>
        <v>Miriam Costa</v>
      </c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5"/>
    </row>
    <row r="67" spans="1:19" s="3" customFormat="1" ht="13.5" customHeight="1">
      <c r="A67" s="408" t="str">
        <f>IF('[2]p28'!$A$346&lt;&gt;0,'[2]p28'!$A$346,"")</f>
        <v>Assembleias Departamentais</v>
      </c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3"/>
      <c r="R67" s="35">
        <f>IF('[2]p28'!$J$346&lt;&gt;0,'[2]p28'!$J$346,"")</f>
        <v>39230</v>
      </c>
      <c r="S67" s="35">
        <f>IF('[2]p28'!$K$346&lt;&gt;0,'[2]p28'!$K$346,"")</f>
        <v>39357</v>
      </c>
    </row>
    <row r="68" spans="1:19" s="3" customFormat="1" ht="13.5" customHeight="1">
      <c r="A68" s="408" t="str">
        <f>IF('[2]p28'!$A$347&lt;&gt;0,'[2]p28'!$A$347,"")</f>
        <v>Reunioes Semanais Da Equipe de Calculo Dif. Int I</v>
      </c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3"/>
      <c r="R68" s="35">
        <f>IF('[2]p28'!$J$347&lt;&gt;0,'[2]p28'!$J$347,"")</f>
        <v>39230</v>
      </c>
      <c r="S68" s="35">
        <f>IF('[2]p28'!$K$347&lt;&gt;0,'[2]p28'!$K$347,"")</f>
        <v>39357</v>
      </c>
    </row>
    <row r="69" spans="1:19" s="45" customFormat="1" ht="13.5" customHeight="1">
      <c r="A69" s="380" t="str">
        <f>T('[2]p30'!$C$13:$G$13)</f>
        <v>Rosana Marques da Silva</v>
      </c>
      <c r="B69" s="381"/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5"/>
    </row>
    <row r="70" spans="1:19" s="3" customFormat="1" ht="13.5" customHeight="1">
      <c r="A70" s="408" t="str">
        <f>IF('[2]p30'!$A$346&lt;&gt;0,'[2]p30'!$A$346,"")</f>
        <v>Comissão de Organização da IV Semana da Matemática</v>
      </c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3"/>
      <c r="R70" s="35">
        <f>IF('[2]p30'!$J$346&lt;&gt;0,'[2]p30'!$J$346,"")</f>
        <v>39264</v>
      </c>
      <c r="S70" s="35">
        <f>IF('[2]p30'!$K$346&lt;&gt;0,'[2]p30'!$K$346,"")</f>
        <v>39387</v>
      </c>
    </row>
    <row r="71" spans="1:19" s="10" customFormat="1" ht="12.75">
      <c r="A71" s="415"/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</row>
    <row r="72" spans="1:19" s="45" customFormat="1" ht="13.5" customHeight="1">
      <c r="A72" s="380" t="str">
        <f>T('[2]p32'!$C$13:$G$13)</f>
        <v>Sérgio Mota Alves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5"/>
    </row>
    <row r="73" spans="1:19" s="3" customFormat="1" ht="13.5" customHeight="1">
      <c r="A73" s="408" t="str">
        <f>IF('[2]p32'!$A$346&lt;&gt;0,'[2]p32'!$A$346,"")</f>
        <v>Assembleias departamentais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3"/>
      <c r="R73" s="35">
        <f>IF('[2]p32'!$J$346&lt;&gt;0,'[2]p32'!$J$346,"")</f>
      </c>
      <c r="S73" s="35">
        <f>IF('[2]p32'!$K$346&lt;&gt;0,'[2]p32'!$K$346,"")</f>
      </c>
    </row>
    <row r="74" spans="1:19" s="10" customFormat="1" ht="12.75">
      <c r="A74" s="415"/>
      <c r="B74" s="415"/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</row>
    <row r="75" spans="1:19" s="45" customFormat="1" ht="13.5" customHeight="1">
      <c r="A75" s="380" t="str">
        <f>T('[2]p33'!$C$13:$G$13)</f>
        <v>Vandik Estevam Barbosa</v>
      </c>
      <c r="B75" s="381"/>
      <c r="C75" s="381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5"/>
    </row>
    <row r="76" spans="1:19" s="3" customFormat="1" ht="13.5" customHeight="1">
      <c r="A76" s="408" t="str">
        <f>IF('[2]p33'!$A$347&lt;&gt;0,'[2]p33'!$A$347,"")</f>
        <v>Reuniões da UAME</v>
      </c>
      <c r="B76" s="382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3"/>
      <c r="R76" s="35">
        <f>IF('[2]p33'!$J$347&lt;&gt;0,'[2]p33'!$J$347,"")</f>
      </c>
      <c r="S76" s="35">
        <f>IF('[2]p33'!$K$347&lt;&gt;0,'[2]p33'!$K$347,"")</f>
      </c>
    </row>
  </sheetData>
  <sheetProtection password="CA19" sheet="1" objects="1" scenarios="1"/>
  <mergeCells count="76">
    <mergeCell ref="A49:S49"/>
    <mergeCell ref="A50:Q50"/>
    <mergeCell ref="A48:S48"/>
    <mergeCell ref="A44:Q44"/>
    <mergeCell ref="A45:Q45"/>
    <mergeCell ref="A46:Q46"/>
    <mergeCell ref="A47:Q47"/>
    <mergeCell ref="A9:S9"/>
    <mergeCell ref="A76:Q76"/>
    <mergeCell ref="A74:S74"/>
    <mergeCell ref="A75:S75"/>
    <mergeCell ref="A71:S71"/>
    <mergeCell ref="A72:S72"/>
    <mergeCell ref="A73:Q73"/>
    <mergeCell ref="A70:Q70"/>
    <mergeCell ref="A69:S69"/>
    <mergeCell ref="A65:S65"/>
    <mergeCell ref="A66:S66"/>
    <mergeCell ref="A67:Q67"/>
    <mergeCell ref="A68:Q68"/>
    <mergeCell ref="A64:Q64"/>
    <mergeCell ref="A62:S62"/>
    <mergeCell ref="A63:S63"/>
    <mergeCell ref="A61:Q61"/>
    <mergeCell ref="A59:S59"/>
    <mergeCell ref="A60:Q60"/>
    <mergeCell ref="A58:S58"/>
    <mergeCell ref="A55:S55"/>
    <mergeCell ref="A56:Q56"/>
    <mergeCell ref="A57:Q57"/>
    <mergeCell ref="A51:Q51"/>
    <mergeCell ref="A52:Q52"/>
    <mergeCell ref="A53:Q53"/>
    <mergeCell ref="A54:S54"/>
    <mergeCell ref="A41:Q41"/>
    <mergeCell ref="A42:Q42"/>
    <mergeCell ref="A43:Q43"/>
    <mergeCell ref="A39:S39"/>
    <mergeCell ref="A40:S40"/>
    <mergeCell ref="A35:S35"/>
    <mergeCell ref="A36:Q36"/>
    <mergeCell ref="A37:Q37"/>
    <mergeCell ref="A38:Q38"/>
    <mergeCell ref="A34:Q34"/>
    <mergeCell ref="A31:S31"/>
    <mergeCell ref="A32:S32"/>
    <mergeCell ref="A33:Q33"/>
    <mergeCell ref="A27:S27"/>
    <mergeCell ref="A28:Q28"/>
    <mergeCell ref="A29:Q29"/>
    <mergeCell ref="A30:Q30"/>
    <mergeCell ref="A26:S26"/>
    <mergeCell ref="A23:Q23"/>
    <mergeCell ref="A24:Q24"/>
    <mergeCell ref="A25:Q25"/>
    <mergeCell ref="A19:S19"/>
    <mergeCell ref="A20:S20"/>
    <mergeCell ref="A21:Q21"/>
    <mergeCell ref="A22:Q22"/>
    <mergeCell ref="A17:S17"/>
    <mergeCell ref="A18:Q18"/>
    <mergeCell ref="A16:S16"/>
    <mergeCell ref="A14:Q14"/>
    <mergeCell ref="A15:Q15"/>
    <mergeCell ref="A12:S12"/>
    <mergeCell ref="A13:S13"/>
    <mergeCell ref="A10:S10"/>
    <mergeCell ref="A11:Q11"/>
    <mergeCell ref="A8:Q8"/>
    <mergeCell ref="A4:S5"/>
    <mergeCell ref="A7:S7"/>
    <mergeCell ref="A1:S1"/>
    <mergeCell ref="A2:S2"/>
    <mergeCell ref="A3:E3"/>
    <mergeCell ref="F3:Q3"/>
    <mergeCell ref="A6:Q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3"/>
  <sheetViews>
    <sheetView workbookViewId="0" topLeftCell="A1">
      <selection activeCell="E3" sqref="E3:P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1406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7.8515625" style="0" customWidth="1"/>
    <col min="14" max="15" width="5.00390625" style="0" customWidth="1"/>
    <col min="16" max="16" width="3.7109375" style="0" customWidth="1"/>
    <col min="17" max="17" width="2.00390625" style="0" customWidth="1"/>
    <col min="18" max="18" width="6.8515625" style="0" customWidth="1"/>
    <col min="19" max="19" width="7.421875" style="0" customWidth="1"/>
  </cols>
  <sheetData>
    <row r="1" spans="1:19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51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95" t="s">
        <v>84</v>
      </c>
      <c r="R3" s="396"/>
      <c r="S3" s="29" t="str">
        <f>'[2]p1'!$H$4</f>
        <v>2007.1</v>
      </c>
    </row>
    <row r="4" spans="1:19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</row>
    <row r="5" spans="1:19" s="8" customFormat="1" ht="13.5" thickBo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</row>
    <row r="6" spans="1:19" ht="13.5" thickBot="1">
      <c r="A6" s="412" t="s">
        <v>12</v>
      </c>
      <c r="B6" s="413"/>
      <c r="C6" s="413"/>
      <c r="D6" s="413"/>
      <c r="E6" s="414"/>
      <c r="F6" s="412" t="s">
        <v>24</v>
      </c>
      <c r="G6" s="413"/>
      <c r="H6" s="413"/>
      <c r="I6" s="413"/>
      <c r="J6" s="413"/>
      <c r="K6" s="413"/>
      <c r="L6" s="413"/>
      <c r="M6" s="414"/>
      <c r="N6" s="412" t="s">
        <v>17</v>
      </c>
      <c r="O6" s="413"/>
      <c r="P6" s="413"/>
      <c r="Q6" s="414"/>
      <c r="R6" s="33" t="s">
        <v>19</v>
      </c>
      <c r="S6" s="30" t="s">
        <v>25</v>
      </c>
    </row>
    <row r="7" spans="1:19" s="45" customFormat="1" ht="13.5" customHeight="1">
      <c r="A7" s="416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</row>
    <row r="8" spans="1:19" s="45" customFormat="1" ht="13.5" customHeight="1">
      <c r="A8" s="380" t="str">
        <f>T('[2]p1'!$C$13:$G$13)</f>
        <v>Alciônio Saldanha de Oliveira</v>
      </c>
      <c r="B8" s="381"/>
      <c r="C8" s="381"/>
      <c r="D8" s="381"/>
      <c r="E8" s="381"/>
      <c r="F8" s="385"/>
      <c r="G8" s="386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</row>
    <row r="9" spans="1:19" s="45" customFormat="1" ht="13.5" customHeight="1">
      <c r="A9" s="408" t="str">
        <f>IF('[2]p1'!$A$324&lt;&gt;0,'[2]p1'!$A$324,"")</f>
        <v>Graduação em Matemática</v>
      </c>
      <c r="B9" s="382"/>
      <c r="C9" s="382"/>
      <c r="D9" s="382"/>
      <c r="E9" s="383"/>
      <c r="F9" s="408" t="str">
        <f>IF('[2]p1'!$B$325&lt;&gt;0,'[2]p1'!$B$325,"")</f>
        <v>Participação em Colegiado de Curso como membro titular, exceto membro nato</v>
      </c>
      <c r="G9" s="382"/>
      <c r="H9" s="382"/>
      <c r="I9" s="382"/>
      <c r="J9" s="382"/>
      <c r="K9" s="382"/>
      <c r="L9" s="382"/>
      <c r="M9" s="383"/>
      <c r="N9" s="408" t="str">
        <f>IF('[2]p1'!$H$324&lt;&gt;0,'[2]p1'!$H$324,"")</f>
        <v>Port./UAME/007/2007</v>
      </c>
      <c r="O9" s="382"/>
      <c r="P9" s="382"/>
      <c r="Q9" s="383"/>
      <c r="R9" s="35">
        <f>IF('[2]p1'!$J$324&lt;&gt;0,'[2]p1'!$J$324,"")</f>
        <v>39198</v>
      </c>
      <c r="S9" s="35">
        <f>IF('[2]p1'!$K$324&lt;&gt;0,'[2]p1'!$K$324,"")</f>
      </c>
    </row>
    <row r="10" spans="1:19" s="45" customFormat="1" ht="13.5" customHeight="1">
      <c r="A10" s="408" t="str">
        <f>IF('[2]p1'!$A$328&lt;&gt;0,'[2]p1'!$A$328,"")</f>
        <v>Graduação em Engenharia Química</v>
      </c>
      <c r="B10" s="382"/>
      <c r="C10" s="382"/>
      <c r="D10" s="382"/>
      <c r="E10" s="383"/>
      <c r="F10" s="408" t="str">
        <f>IF('[2]p1'!$B$329&lt;&gt;0,'[2]p1'!$B$329,"")</f>
        <v>Participação em Colegiado de Curso como membro suplente</v>
      </c>
      <c r="G10" s="382"/>
      <c r="H10" s="382"/>
      <c r="I10" s="382"/>
      <c r="J10" s="382"/>
      <c r="K10" s="382"/>
      <c r="L10" s="382"/>
      <c r="M10" s="383"/>
      <c r="N10" s="408" t="str">
        <f>IF('[2]p1'!$H$328&lt;&gt;0,'[2]p1'!$H$328,"")</f>
        <v>Port./UAME/008/2007</v>
      </c>
      <c r="O10" s="382"/>
      <c r="P10" s="382"/>
      <c r="Q10" s="383"/>
      <c r="R10" s="35">
        <f>IF('[2]p1'!$J$328&lt;&gt;0,'[2]p1'!$J$328,"")</f>
        <v>39198</v>
      </c>
      <c r="S10" s="35">
        <f>IF('[2]p1'!$K$328&lt;&gt;0,'[2]p1'!$K$328,"")</f>
      </c>
    </row>
    <row r="11" spans="1:19" s="3" customFormat="1" ht="13.5" customHeight="1">
      <c r="A11" s="418"/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5" customFormat="1" ht="13.5" customHeight="1">
      <c r="A12" s="380" t="str">
        <f>T('[2]p4'!$C$13:$G$13)</f>
        <v>Amauri Araújo Cruz</v>
      </c>
      <c r="B12" s="381"/>
      <c r="C12" s="381"/>
      <c r="D12" s="381"/>
      <c r="E12" s="381"/>
      <c r="F12" s="385"/>
      <c r="G12" s="386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</row>
    <row r="13" spans="1:19" s="45" customFormat="1" ht="13.5" customHeight="1">
      <c r="A13" s="408" t="str">
        <f>IF('[2]p4'!$A$324&lt;&gt;0,'[2]p4'!$A$324,"")</f>
        <v>Graduação em Engenharia Civil</v>
      </c>
      <c r="B13" s="382"/>
      <c r="C13" s="382"/>
      <c r="D13" s="382"/>
      <c r="E13" s="383"/>
      <c r="F13" s="408" t="str">
        <f>IF('[2]p4'!$B$325&lt;&gt;0,'[2]p4'!$B$325,"")</f>
        <v>Participação em Colegiado de Curso como membro titular, exceto membro nato</v>
      </c>
      <c r="G13" s="382"/>
      <c r="H13" s="382"/>
      <c r="I13" s="382"/>
      <c r="J13" s="382"/>
      <c r="K13" s="382"/>
      <c r="L13" s="382"/>
      <c r="M13" s="383"/>
      <c r="N13" s="408" t="str">
        <f>IF('[2]p4'!$H$324&lt;&gt;0,'[2]p4'!$H$324,"")</f>
        <v>Port./UAME/009/2007</v>
      </c>
      <c r="O13" s="382"/>
      <c r="P13" s="382"/>
      <c r="Q13" s="383"/>
      <c r="R13" s="35">
        <f>IF('[2]p4'!$J$324&lt;&gt;0,'[2]p4'!$J$324,"")</f>
        <v>39198</v>
      </c>
      <c r="S13" s="35">
        <f>IF('[2]p4'!$K$324&lt;&gt;0,'[2]p4'!$K$324,"")</f>
      </c>
    </row>
    <row r="14" spans="1:19" s="45" customFormat="1" ht="13.5" customHeight="1">
      <c r="A14" s="408" t="str">
        <f>IF('[2]p4'!$A$328&lt;&gt;0,'[2]p4'!$A$328,"")</f>
        <v>Graduação em Engenharia Agrícola</v>
      </c>
      <c r="B14" s="382"/>
      <c r="C14" s="382"/>
      <c r="D14" s="382"/>
      <c r="E14" s="383"/>
      <c r="F14" s="408" t="str">
        <f>IF('[2]p4'!$B$329&lt;&gt;0,'[2]p4'!$B$329,"")</f>
        <v>Participação em Colegiado de Curso como membro suplente</v>
      </c>
      <c r="G14" s="382"/>
      <c r="H14" s="382"/>
      <c r="I14" s="382"/>
      <c r="J14" s="382"/>
      <c r="K14" s="382"/>
      <c r="L14" s="382"/>
      <c r="M14" s="383"/>
      <c r="N14" s="408" t="str">
        <f>IF('[2]p4'!$H$328&lt;&gt;0,'[2]p4'!$H$328,"")</f>
        <v>Port./UAME/010/2007</v>
      </c>
      <c r="O14" s="382"/>
      <c r="P14" s="382"/>
      <c r="Q14" s="383"/>
      <c r="R14" s="35">
        <f>IF('[2]p4'!$J$328&lt;&gt;0,'[2]p4'!$J$328,"")</f>
        <v>39198</v>
      </c>
      <c r="S14" s="35">
        <f>IF('[2]p4'!$K$328&lt;&gt;0,'[2]p4'!$K$328,"")</f>
      </c>
    </row>
    <row r="15" spans="1:19" s="3" customFormat="1" ht="13.5" customHeight="1">
      <c r="A15" s="418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5" customFormat="1" ht="13.5" customHeight="1">
      <c r="A16" s="380" t="str">
        <f>T('[2]p5'!$C$13:$G$13)</f>
        <v>Antônio José da Silva</v>
      </c>
      <c r="B16" s="381"/>
      <c r="C16" s="381"/>
      <c r="D16" s="381"/>
      <c r="E16" s="381"/>
      <c r="F16" s="385"/>
      <c r="G16" s="386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</row>
    <row r="17" spans="1:19" s="45" customFormat="1" ht="13.5" customHeight="1">
      <c r="A17" s="408" t="str">
        <f>IF('[2]p5'!$A$328&lt;&gt;0,'[2]p5'!$A$328,"")</f>
        <v>Membro da Câmara Superior de Ensino da UFCG</v>
      </c>
      <c r="B17" s="382"/>
      <c r="C17" s="382"/>
      <c r="D17" s="382"/>
      <c r="E17" s="383"/>
      <c r="F17" s="408" t="str">
        <f>IF('[2]p5'!$B$329&lt;&gt;0,'[2]p5'!$B$329,"")</f>
        <v>Participação em conselhos superiores como membro titular, exceto membro nato</v>
      </c>
      <c r="G17" s="382"/>
      <c r="H17" s="382"/>
      <c r="I17" s="382"/>
      <c r="J17" s="382"/>
      <c r="K17" s="382"/>
      <c r="L17" s="382"/>
      <c r="M17" s="383"/>
      <c r="N17" s="408">
        <f>IF('[2]p5'!$H$328&lt;&gt;0,'[2]p5'!$H$328,"")</f>
      </c>
      <c r="O17" s="382"/>
      <c r="P17" s="382"/>
      <c r="Q17" s="383"/>
      <c r="R17" s="35">
        <f>IF('[2]p5'!$J$328&lt;&gt;0,'[2]p5'!$J$328,"")</f>
        <v>38833</v>
      </c>
      <c r="S17" s="35">
        <f>IF('[2]p5'!$K$328&lt;&gt;0,'[2]p5'!$K$328,"")</f>
        <v>39519</v>
      </c>
    </row>
    <row r="18" spans="1:19" s="45" customFormat="1" ht="13.5" customHeight="1">
      <c r="A18" s="408" t="str">
        <f>IF('[2]p5'!$A$332&lt;&gt;0,'[2]p5'!$A$332,"")</f>
        <v>Membro do Colegiado Pleno</v>
      </c>
      <c r="B18" s="382"/>
      <c r="C18" s="382"/>
      <c r="D18" s="382"/>
      <c r="E18" s="383"/>
      <c r="F18" s="408" t="str">
        <f>IF('[2]p5'!$B$333&lt;&gt;0,'[2]p5'!$B$333,"")</f>
        <v>Participação em conselhos superiores como membro titular, exceto membro nato</v>
      </c>
      <c r="G18" s="382"/>
      <c r="H18" s="382"/>
      <c r="I18" s="382"/>
      <c r="J18" s="382"/>
      <c r="K18" s="382"/>
      <c r="L18" s="382"/>
      <c r="M18" s="383"/>
      <c r="N18" s="408">
        <f>IF('[2]p5'!$H$332&lt;&gt;0,'[2]p5'!$H$332,"")</f>
      </c>
      <c r="O18" s="382"/>
      <c r="P18" s="382"/>
      <c r="Q18" s="383"/>
      <c r="R18" s="35">
        <f>IF('[2]p5'!$J$332&lt;&gt;0,'[2]p5'!$J$332,"")</f>
      </c>
      <c r="S18" s="35">
        <f>IF('[2]p5'!$K$332&lt;&gt;0,'[2]p5'!$K$332,"")</f>
        <v>39519</v>
      </c>
    </row>
    <row r="19" spans="1:19" s="45" customFormat="1" ht="13.5" customHeight="1">
      <c r="A19" s="408" t="str">
        <f>IF('[2]p5'!$A$336&lt;&gt;0,'[2]p5'!$A$336,"")</f>
        <v>Pós-Graduação em Matemática</v>
      </c>
      <c r="B19" s="382"/>
      <c r="C19" s="382"/>
      <c r="D19" s="382"/>
      <c r="E19" s="383"/>
      <c r="F19" s="408" t="str">
        <f>IF('[2]p5'!$B$337&lt;&gt;0,'[2]p5'!$B$337,"")</f>
        <v>Participação em conselhos superiores como suplente</v>
      </c>
      <c r="G19" s="382"/>
      <c r="H19" s="382"/>
      <c r="I19" s="382"/>
      <c r="J19" s="382"/>
      <c r="K19" s="382"/>
      <c r="L19" s="382"/>
      <c r="M19" s="383"/>
      <c r="N19" s="408" t="str">
        <f>IF('[2]p5'!$H$336&lt;&gt;0,'[2]p5'!$H$336,"")</f>
        <v>Port./UAME/025/2007</v>
      </c>
      <c r="O19" s="382"/>
      <c r="P19" s="382"/>
      <c r="Q19" s="383"/>
      <c r="R19" s="35">
        <f>IF('[2]p5'!$J$336&lt;&gt;0,'[2]p5'!$J$336,"")</f>
        <v>39209</v>
      </c>
      <c r="S19" s="35">
        <f>IF('[2]p5'!$K$336&lt;&gt;0,'[2]p5'!$K$336,"")</f>
        <v>39345</v>
      </c>
    </row>
    <row r="20" spans="1:19" s="3" customFormat="1" ht="13.5" customHeight="1">
      <c r="A20" s="418"/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5" customFormat="1" ht="13.5" customHeight="1">
      <c r="A21" s="380" t="str">
        <f>T('[2]p6'!$C$13:$G$13)</f>
        <v>Antônio Pereira Brandão Júnior</v>
      </c>
      <c r="B21" s="381"/>
      <c r="C21" s="381"/>
      <c r="D21" s="381"/>
      <c r="E21" s="381"/>
      <c r="F21" s="385"/>
      <c r="G21" s="386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</row>
    <row r="22" spans="1:19" s="45" customFormat="1" ht="13.5" customHeight="1">
      <c r="A22" s="408" t="str">
        <f>IF('[2]p6'!$A$324&lt;&gt;0,'[2]p6'!$A$324,"")</f>
        <v>Graduação em Engenharia Agrícola</v>
      </c>
      <c r="B22" s="382"/>
      <c r="C22" s="382"/>
      <c r="D22" s="382"/>
      <c r="E22" s="383"/>
      <c r="F22" s="408" t="str">
        <f>IF('[2]p6'!$B$325&lt;&gt;0,'[2]p6'!$B$325,"")</f>
        <v>Participação em Colegiado de Curso como membro titular, exceto membro nato</v>
      </c>
      <c r="G22" s="382"/>
      <c r="H22" s="382"/>
      <c r="I22" s="382"/>
      <c r="J22" s="382"/>
      <c r="K22" s="382"/>
      <c r="L22" s="382"/>
      <c r="M22" s="383"/>
      <c r="N22" s="408" t="str">
        <f>IF('[2]p6'!$H$324&lt;&gt;0,'[2]p6'!$H$324,"")</f>
        <v>Port./UAME/10/2007</v>
      </c>
      <c r="O22" s="382"/>
      <c r="P22" s="382"/>
      <c r="Q22" s="383"/>
      <c r="R22" s="35">
        <f>IF('[2]p6'!$J$324&lt;&gt;0,'[2]p6'!$J$324,"")</f>
        <v>39191</v>
      </c>
      <c r="S22" s="35">
        <f>IF('[2]p6'!$K$324&lt;&gt;0,'[2]p6'!$K$324,"")</f>
      </c>
    </row>
    <row r="23" spans="1:19" s="45" customFormat="1" ht="13.5" customHeight="1">
      <c r="A23" s="408" t="str">
        <f>IF('[2]p6'!$A$328&lt;&gt;0,'[2]p6'!$A$328,"")</f>
        <v>Pós-graduação em Matemática</v>
      </c>
      <c r="B23" s="382"/>
      <c r="C23" s="382"/>
      <c r="D23" s="382"/>
      <c r="E23" s="383"/>
      <c r="F23" s="408" t="str">
        <f>IF('[2]p6'!$B$329&lt;&gt;0,'[2]p6'!$B$329,"")</f>
        <v>Participação em Colegiado de Curso como membro suplente</v>
      </c>
      <c r="G23" s="382"/>
      <c r="H23" s="382"/>
      <c r="I23" s="382"/>
      <c r="J23" s="382"/>
      <c r="K23" s="382"/>
      <c r="L23" s="382"/>
      <c r="M23" s="383"/>
      <c r="N23" s="408" t="str">
        <f>IF('[2]p6'!$H$328&lt;&gt;0,'[2]p6'!$H$328,"")</f>
        <v> Port./UAME/01/2007</v>
      </c>
      <c r="O23" s="382"/>
      <c r="P23" s="382"/>
      <c r="Q23" s="383"/>
      <c r="R23" s="35">
        <f>IF('[2]p6'!$J$328&lt;&gt;0,'[2]p6'!$J$328,"")</f>
        <v>39120</v>
      </c>
      <c r="S23" s="35">
        <f>IF('[2]p6'!$K$328&lt;&gt;0,'[2]p6'!$K$328,"")</f>
      </c>
    </row>
    <row r="24" spans="1:19" s="3" customFormat="1" ht="13.5" customHeight="1">
      <c r="A24" s="418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45" customFormat="1" ht="13.5" customHeight="1">
      <c r="A25" s="380" t="str">
        <f>T('[2]p7'!$C$13:$G$13)</f>
        <v>Aparecido Jesuino de Souza</v>
      </c>
      <c r="B25" s="381"/>
      <c r="C25" s="381"/>
      <c r="D25" s="381"/>
      <c r="E25" s="381"/>
      <c r="F25" s="385"/>
      <c r="G25" s="386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</row>
    <row r="26" spans="1:19" s="45" customFormat="1" ht="13.5" customHeight="1">
      <c r="A26" s="408" t="str">
        <f>IF('[2]p7'!$A$324&lt;&gt;0,'[2]p7'!$A$324,"")</f>
        <v>Pós-Graduação em Matemática</v>
      </c>
      <c r="B26" s="382"/>
      <c r="C26" s="382"/>
      <c r="D26" s="382"/>
      <c r="E26" s="383"/>
      <c r="F26" s="408" t="str">
        <f>IF('[2]p7'!$B$325&lt;&gt;0,'[2]p7'!$B$325,"")</f>
        <v>Participação em Colegiado de Curso como membro suplente</v>
      </c>
      <c r="G26" s="382"/>
      <c r="H26" s="382"/>
      <c r="I26" s="382"/>
      <c r="J26" s="382"/>
      <c r="K26" s="382"/>
      <c r="L26" s="382"/>
      <c r="M26" s="383"/>
      <c r="N26" s="408" t="str">
        <f>IF('[2]p7'!$H$324&lt;&gt;0,'[2]p7'!$H$324,"")</f>
        <v>Port. 027/2007/UAME</v>
      </c>
      <c r="O26" s="382"/>
      <c r="P26" s="382"/>
      <c r="Q26" s="383"/>
      <c r="R26" s="35">
        <f>IF('[2]p7'!$J$324&lt;&gt;0,'[2]p7'!$J$324,"")</f>
        <v>39209</v>
      </c>
      <c r="S26" s="35">
        <f>IF('[2]p7'!$K$324&lt;&gt;0,'[2]p7'!$K$324,"")</f>
      </c>
    </row>
    <row r="27" spans="1:19" s="3" customFormat="1" ht="13.5" customHeight="1">
      <c r="A27" s="418"/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s="45" customFormat="1" ht="13.5" customHeight="1">
      <c r="A28" s="380" t="str">
        <f>T('[2]p8'!$C$13:$G$13)</f>
        <v>Bianca Morelli Casalvara Caretta</v>
      </c>
      <c r="B28" s="381"/>
      <c r="C28" s="381"/>
      <c r="D28" s="381"/>
      <c r="E28" s="381"/>
      <c r="F28" s="385"/>
      <c r="G28" s="386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</row>
    <row r="29" spans="1:19" s="45" customFormat="1" ht="13.5" customHeight="1">
      <c r="A29" s="408" t="str">
        <f>IF('[2]p8'!$A$324&lt;&gt;0,'[2]p8'!$A$324,"")</f>
        <v>Pós-Graduação em Meteorologia</v>
      </c>
      <c r="B29" s="382"/>
      <c r="C29" s="382"/>
      <c r="D29" s="382"/>
      <c r="E29" s="383"/>
      <c r="F29" s="408" t="str">
        <f>IF('[2]p8'!$B$325&lt;&gt;0,'[2]p8'!$B$325,"")</f>
        <v>Participação em Colegiado de Curso como membro suplente</v>
      </c>
      <c r="G29" s="382"/>
      <c r="H29" s="382"/>
      <c r="I29" s="382"/>
      <c r="J29" s="382"/>
      <c r="K29" s="382"/>
      <c r="L29" s="382"/>
      <c r="M29" s="383"/>
      <c r="N29" s="408" t="str">
        <f>IF('[2]p8'!$H$324&lt;&gt;0,'[2]p8'!$H$324,"")</f>
        <v>Port./UAME/011/2007</v>
      </c>
      <c r="O29" s="382"/>
      <c r="P29" s="382"/>
      <c r="Q29" s="383"/>
      <c r="R29" s="35">
        <f>IF('[2]p8'!$J$324&lt;&gt;0,'[2]p8'!$J$324,"")</f>
        <v>39198</v>
      </c>
      <c r="S29" s="35">
        <f>IF('[2]p8'!$K$324&lt;&gt;0,'[2]p8'!$K$324,"")</f>
      </c>
    </row>
    <row r="30" spans="1:19" s="3" customFormat="1" ht="13.5" customHeight="1">
      <c r="A30" s="418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45" customFormat="1" ht="13.5" customHeight="1">
      <c r="A31" s="380" t="str">
        <f>T('[2]p11'!$C$13:$G$13)</f>
        <v>Daniel Cordeiro de Morais Filho</v>
      </c>
      <c r="B31" s="381"/>
      <c r="C31" s="381"/>
      <c r="D31" s="381"/>
      <c r="E31" s="381"/>
      <c r="F31" s="385"/>
      <c r="G31" s="386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</row>
    <row r="32" spans="1:19" s="45" customFormat="1" ht="13.5" customHeight="1">
      <c r="A32" s="408" t="str">
        <f>IF('[2]p11'!$A$324&lt;&gt;0,'[2]p11'!$A$324,"")</f>
        <v> Graduação em Matemática </v>
      </c>
      <c r="B32" s="382"/>
      <c r="C32" s="382"/>
      <c r="D32" s="382"/>
      <c r="E32" s="383"/>
      <c r="F32" s="408" t="str">
        <f>IF('[2]p11'!$B$325&lt;&gt;0,'[2]p11'!$B$325,"")</f>
        <v>Participação em Colegiado de Curso como membro titular, exceto membro nato</v>
      </c>
      <c r="G32" s="382"/>
      <c r="H32" s="382"/>
      <c r="I32" s="382"/>
      <c r="J32" s="382"/>
      <c r="K32" s="382"/>
      <c r="L32" s="382"/>
      <c r="M32" s="383"/>
      <c r="N32" s="408" t="str">
        <f>IF('[2]p11'!$H$324&lt;&gt;0,'[2]p11'!$H$324,"")</f>
        <v>Port./DME/023/2007</v>
      </c>
      <c r="O32" s="382"/>
      <c r="P32" s="382"/>
      <c r="Q32" s="383"/>
      <c r="R32" s="35">
        <f>IF('[2]p11'!$J$324&lt;&gt;0,'[2]p11'!$J$324,"")</f>
        <v>39198</v>
      </c>
      <c r="S32" s="35">
        <f>IF('[2]p11'!$K$324&lt;&gt;0,'[2]p11'!$K$324,"")</f>
      </c>
    </row>
    <row r="33" spans="1:19" s="45" customFormat="1" ht="13.5" customHeight="1">
      <c r="A33" s="380" t="str">
        <f>T('[2]p12'!$C$13:$G$13)</f>
        <v>Florence Ayres Campello de Oliveira</v>
      </c>
      <c r="B33" s="381"/>
      <c r="C33" s="381"/>
      <c r="D33" s="381"/>
      <c r="E33" s="381"/>
      <c r="F33" s="385"/>
      <c r="G33" s="386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</row>
    <row r="34" spans="1:19" s="45" customFormat="1" ht="13.5" customHeight="1">
      <c r="A34" s="408" t="str">
        <f>IF('[2]p12'!$A$324&lt;&gt;0,'[2]p12'!$A$324,"")</f>
        <v>Graduação em Engenharia Química</v>
      </c>
      <c r="B34" s="382"/>
      <c r="C34" s="382"/>
      <c r="D34" s="382"/>
      <c r="E34" s="383"/>
      <c r="F34" s="408" t="str">
        <f>IF('[2]p12'!$B$325&lt;&gt;0,'[2]p12'!$B$325,"")</f>
        <v>Participação em Colegiado de Curso como membro titular, exceto membro nato</v>
      </c>
      <c r="G34" s="382"/>
      <c r="H34" s="382"/>
      <c r="I34" s="382"/>
      <c r="J34" s="382"/>
      <c r="K34" s="382"/>
      <c r="L34" s="382"/>
      <c r="M34" s="383"/>
      <c r="N34" s="408" t="str">
        <f>IF('[2]p12'!$H$324&lt;&gt;0,'[2]p12'!$H$324,"")</f>
        <v>Port./UAME/008/2007</v>
      </c>
      <c r="O34" s="382"/>
      <c r="P34" s="382"/>
      <c r="Q34" s="383"/>
      <c r="R34" s="35">
        <f>IF('[2]p12'!$J$324&lt;&gt;0,'[2]p12'!$J$324,"")</f>
        <v>39198</v>
      </c>
      <c r="S34" s="35">
        <f>IF('[2]p12'!$K$324&lt;&gt;0,'[2]p12'!$K$324,"")</f>
      </c>
    </row>
    <row r="35" spans="1:19" s="45" customFormat="1" ht="13.5" customHeight="1">
      <c r="A35" s="408" t="str">
        <f>IF('[2]p12'!$A$328&lt;&gt;0,'[2]p12'!$A$328,"")</f>
        <v>Graduação em Desenho Industrial</v>
      </c>
      <c r="B35" s="382"/>
      <c r="C35" s="382"/>
      <c r="D35" s="382"/>
      <c r="E35" s="383"/>
      <c r="F35" s="408" t="str">
        <f>IF('[2]p12'!$B$329&lt;&gt;0,'[2]p12'!$B$329,"")</f>
        <v>Participação em Colegiado de Curso como membro suplente</v>
      </c>
      <c r="G35" s="382"/>
      <c r="H35" s="382"/>
      <c r="I35" s="382"/>
      <c r="J35" s="382"/>
      <c r="K35" s="382"/>
      <c r="L35" s="382"/>
      <c r="M35" s="383"/>
      <c r="N35" s="408" t="str">
        <f>IF('[2]p12'!$H$328&lt;&gt;0,'[2]p12'!$H$328,"")</f>
        <v>Port./UAME/012/2007</v>
      </c>
      <c r="O35" s="382"/>
      <c r="P35" s="382"/>
      <c r="Q35" s="383"/>
      <c r="R35" s="35">
        <f>IF('[2]p12'!$J$328&lt;&gt;0,'[2]p12'!$J$328,"")</f>
        <v>39198</v>
      </c>
      <c r="S35" s="35">
        <f>IF('[2]p12'!$K$328&lt;&gt;0,'[2]p12'!$K$328,"")</f>
      </c>
    </row>
    <row r="36" spans="1:19" s="3" customFormat="1" ht="13.5" customHeight="1">
      <c r="A36" s="418"/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5" customFormat="1" ht="13.5" customHeight="1">
      <c r="A37" s="380" t="str">
        <f>T('[2]p13'!$C$13:$G$13)</f>
        <v>Francisco Antônio Morais de Souza</v>
      </c>
      <c r="B37" s="381"/>
      <c r="C37" s="381"/>
      <c r="D37" s="381"/>
      <c r="E37" s="381"/>
      <c r="F37" s="385"/>
      <c r="G37" s="386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</row>
    <row r="38" spans="1:19" s="45" customFormat="1" ht="13.5" customHeight="1">
      <c r="A38" s="408" t="str">
        <f>IF('[2]p13'!$A$324&lt;&gt;0,'[2]p13'!$A$324,"")</f>
        <v>Graduação em Engenharia de Materiais</v>
      </c>
      <c r="B38" s="382"/>
      <c r="C38" s="382"/>
      <c r="D38" s="382"/>
      <c r="E38" s="383"/>
      <c r="F38" s="408" t="str">
        <f>IF('[2]p13'!$B$325&lt;&gt;0,'[2]p13'!$B$325,"")</f>
        <v>Participação em conselhos superiores como membro titular, exceto membro nato</v>
      </c>
      <c r="G38" s="382"/>
      <c r="H38" s="382"/>
      <c r="I38" s="382"/>
      <c r="J38" s="382"/>
      <c r="K38" s="382"/>
      <c r="L38" s="382"/>
      <c r="M38" s="383"/>
      <c r="N38" s="408" t="str">
        <f>IF('[2]p13'!$H$324&lt;&gt;0,'[2]p13'!$H$324,"")</f>
        <v>Port./DCCT/024/2006</v>
      </c>
      <c r="O38" s="382"/>
      <c r="P38" s="382"/>
      <c r="Q38" s="383"/>
      <c r="R38" s="35">
        <f>IF('[2]p13'!$J$324&lt;&gt;0,'[2]p13'!$J$324,"")</f>
        <v>38803</v>
      </c>
      <c r="S38" s="35">
        <f>IF('[2]p13'!$K$324&lt;&gt;0,'[2]p13'!$K$324,"")</f>
      </c>
    </row>
    <row r="39" spans="1:19" s="45" customFormat="1" ht="13.5" customHeight="1">
      <c r="A39" s="408" t="str">
        <f>IF('[2]p13'!$A$328&lt;&gt;0,'[2]p13'!$A$328,"")</f>
        <v>Pós-Graduação em Matemática</v>
      </c>
      <c r="B39" s="382"/>
      <c r="C39" s="382"/>
      <c r="D39" s="382"/>
      <c r="E39" s="383"/>
      <c r="F39" s="408" t="str">
        <f>IF('[2]p13'!$B$329&lt;&gt;0,'[2]p13'!$B$329,"")</f>
        <v>Participação em Colegiado de Curso como membro titular, exceto membro nato</v>
      </c>
      <c r="G39" s="382"/>
      <c r="H39" s="382"/>
      <c r="I39" s="382"/>
      <c r="J39" s="382"/>
      <c r="K39" s="382"/>
      <c r="L39" s="382"/>
      <c r="M39" s="383"/>
      <c r="N39" s="408" t="str">
        <f>IF('[2]p13'!$H$328&lt;&gt;0,'[2]p13'!$H$328,"")</f>
        <v>Port./UAME/025/2007</v>
      </c>
      <c r="O39" s="382"/>
      <c r="P39" s="382"/>
      <c r="Q39" s="383"/>
      <c r="R39" s="35">
        <f>IF('[2]p13'!$J$328&lt;&gt;0,'[2]p13'!$J$328,"")</f>
        <v>39198</v>
      </c>
      <c r="S39" s="35">
        <f>IF('[2]p13'!$K$328&lt;&gt;0,'[2]p13'!$K$328,"")</f>
      </c>
    </row>
    <row r="40" spans="1:19" s="3" customFormat="1" ht="13.5" customHeight="1">
      <c r="A40" s="418"/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5" customFormat="1" ht="13.5" customHeight="1">
      <c r="A41" s="380" t="str">
        <f>T('[2]p16'!$C$13:$G$13)</f>
        <v>Izabel Maria Barbosa de Albuquerque</v>
      </c>
      <c r="B41" s="381"/>
      <c r="C41" s="381"/>
      <c r="D41" s="381"/>
      <c r="E41" s="381"/>
      <c r="F41" s="385"/>
      <c r="G41" s="386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</row>
    <row r="42" spans="1:19" s="45" customFormat="1" ht="13.5" customHeight="1">
      <c r="A42" s="408" t="str">
        <f>IF('[2]p16'!$A$324&lt;&gt;0,'[2]p16'!$A$324,"")</f>
        <v>Graduação em Economia</v>
      </c>
      <c r="B42" s="382"/>
      <c r="C42" s="382"/>
      <c r="D42" s="382"/>
      <c r="E42" s="383"/>
      <c r="F42" s="408" t="str">
        <f>IF('[2]p16'!$B$325&lt;&gt;0,'[2]p16'!$B$325,"")</f>
        <v>Participação em Colegiado de Curso como membro titular, exceto membro nato</v>
      </c>
      <c r="G42" s="382"/>
      <c r="H42" s="382"/>
      <c r="I42" s="382"/>
      <c r="J42" s="382"/>
      <c r="K42" s="382"/>
      <c r="L42" s="382"/>
      <c r="M42" s="383"/>
      <c r="N42" s="408" t="str">
        <f>IF('[2]p16'!$H$324&lt;&gt;0,'[2]p16'!$H$324,"")</f>
        <v>Port./UAME/013/2007</v>
      </c>
      <c r="O42" s="382"/>
      <c r="P42" s="382"/>
      <c r="Q42" s="383"/>
      <c r="R42" s="35">
        <f>IF('[2]p16'!$J$324&lt;&gt;0,'[2]p16'!$J$324,"")</f>
        <v>39198</v>
      </c>
      <c r="S42" s="35">
        <f>IF('[2]p16'!$K$324&lt;&gt;0,'[2]p16'!$K$324,"")</f>
      </c>
    </row>
    <row r="43" spans="1:19" s="45" customFormat="1" ht="13.5" customHeight="1">
      <c r="A43" s="408" t="str">
        <f>IF('[2]p16'!$A$328&lt;&gt;0,'[2]p16'!$A$328,"")</f>
        <v>Graduação em Administração</v>
      </c>
      <c r="B43" s="382"/>
      <c r="C43" s="382"/>
      <c r="D43" s="382"/>
      <c r="E43" s="383"/>
      <c r="F43" s="408" t="str">
        <f>IF('[2]p16'!$B$329&lt;&gt;0,'[2]p16'!$B$329,"")</f>
        <v>Participação em Colegiado de Curso como membro suplente</v>
      </c>
      <c r="G43" s="382"/>
      <c r="H43" s="382"/>
      <c r="I43" s="382"/>
      <c r="J43" s="382"/>
      <c r="K43" s="382"/>
      <c r="L43" s="382"/>
      <c r="M43" s="383"/>
      <c r="N43" s="408" t="str">
        <f>IF('[2]p16'!$H$328&lt;&gt;0,'[2]p16'!$H$328,"")</f>
        <v>Port./UAME/019/2007</v>
      </c>
      <c r="O43" s="382"/>
      <c r="P43" s="382"/>
      <c r="Q43" s="383"/>
      <c r="R43" s="35">
        <f>IF('[2]p16'!$J$328&lt;&gt;0,'[2]p16'!$J$328,"")</f>
        <v>39198</v>
      </c>
      <c r="S43" s="35">
        <f>IF('[2]p16'!$K$328&lt;&gt;0,'[2]p16'!$K$328,"")</f>
      </c>
    </row>
    <row r="44" spans="1:19" s="3" customFormat="1" ht="13.5" customHeight="1">
      <c r="A44" s="418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5" customFormat="1" ht="13.5" customHeight="1">
      <c r="A45" s="380" t="str">
        <f>T('[2]p17'!$C$13:$G$13)</f>
        <v>Jaime Alves Barbosa Sobrinho</v>
      </c>
      <c r="B45" s="381"/>
      <c r="C45" s="381"/>
      <c r="D45" s="381"/>
      <c r="E45" s="381"/>
      <c r="F45" s="385"/>
      <c r="G45" s="386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</row>
    <row r="46" spans="1:19" s="45" customFormat="1" ht="13.5" customHeight="1">
      <c r="A46" s="408" t="str">
        <f>IF('[2]p17'!$A$324&lt;&gt;0,'[2]p17'!$A$324,"")</f>
        <v>Representante do CCT na Câmara de Gestão Administrativa-Financeira</v>
      </c>
      <c r="B46" s="382"/>
      <c r="C46" s="382"/>
      <c r="D46" s="382"/>
      <c r="E46" s="383"/>
      <c r="F46" s="408" t="str">
        <f>IF('[2]p17'!$B$325&lt;&gt;0,'[2]p17'!$B$325,"")</f>
        <v>Participação em conselhos superiores como membro titular, exceto membro nato</v>
      </c>
      <c r="G46" s="382"/>
      <c r="H46" s="382"/>
      <c r="I46" s="382"/>
      <c r="J46" s="382"/>
      <c r="K46" s="382"/>
      <c r="L46" s="382"/>
      <c r="M46" s="383"/>
      <c r="N46" s="408">
        <f>IF('[2]p17'!$H$324&lt;&gt;0,'[2]p17'!$H$324,"")</f>
      </c>
      <c r="O46" s="382"/>
      <c r="P46" s="382"/>
      <c r="Q46" s="383"/>
      <c r="R46" s="35">
        <f>IF('[2]p17'!$J$324&lt;&gt;0,'[2]p17'!$J$324,"")</f>
        <v>38838</v>
      </c>
      <c r="S46" s="35">
        <f>IF('[2]p17'!$K$324&lt;&gt;0,'[2]p17'!$K$324,"")</f>
      </c>
    </row>
    <row r="47" spans="1:19" s="45" customFormat="1" ht="13.5" customHeight="1">
      <c r="A47" s="408" t="str">
        <f>IF('[2]p17'!$A$328&lt;&gt;0,'[2]p17'!$A$328,"")</f>
        <v>Representante da Câmara de Gestão no CONSUNI</v>
      </c>
      <c r="B47" s="382"/>
      <c r="C47" s="382"/>
      <c r="D47" s="382"/>
      <c r="E47" s="383"/>
      <c r="F47" s="408" t="str">
        <f>IF('[2]p17'!$B$329&lt;&gt;0,'[2]p17'!$B$329,"")</f>
        <v>Participação em conselhos superiores como membro titular, exceto membro nato</v>
      </c>
      <c r="G47" s="382"/>
      <c r="H47" s="382"/>
      <c r="I47" s="382"/>
      <c r="J47" s="382"/>
      <c r="K47" s="382"/>
      <c r="L47" s="382"/>
      <c r="M47" s="383"/>
      <c r="N47" s="408">
        <f>IF('[2]p17'!$H$328&lt;&gt;0,'[2]p17'!$H$328,"")</f>
      </c>
      <c r="O47" s="382"/>
      <c r="P47" s="382"/>
      <c r="Q47" s="383"/>
      <c r="R47" s="35">
        <f>IF('[2]p17'!$J$328&lt;&gt;0,'[2]p17'!$J$328,"")</f>
        <v>38838</v>
      </c>
      <c r="S47" s="35">
        <f>IF('[2]p17'!$K$328&lt;&gt;0,'[2]p17'!$K$328,"")</f>
      </c>
    </row>
    <row r="48" spans="1:19" s="3" customFormat="1" ht="13.5" customHeight="1">
      <c r="A48" s="418"/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5" customFormat="1" ht="13.5" customHeight="1">
      <c r="A49" s="380" t="str">
        <f>T('[2]p19'!$C$13:$G$13)</f>
        <v>José de Arimatéia Fernandes</v>
      </c>
      <c r="B49" s="381"/>
      <c r="C49" s="381"/>
      <c r="D49" s="381"/>
      <c r="E49" s="381"/>
      <c r="F49" s="385"/>
      <c r="G49" s="386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</row>
    <row r="50" spans="1:19" s="45" customFormat="1" ht="13.5" customHeight="1">
      <c r="A50" s="408" t="str">
        <f>IF('[2]p19'!$A$324&lt;&gt;0,'[2]p19'!$A$324,"")</f>
        <v>Pós-Graduação em Meteorologia</v>
      </c>
      <c r="B50" s="382"/>
      <c r="C50" s="382"/>
      <c r="D50" s="382"/>
      <c r="E50" s="383"/>
      <c r="F50" s="408" t="str">
        <f>IF('[2]p19'!$B$325&lt;&gt;0,'[2]p19'!$B$325,"")</f>
        <v>Participação em conselhos superiores como membro titular, exceto membro nato</v>
      </c>
      <c r="G50" s="382"/>
      <c r="H50" s="382"/>
      <c r="I50" s="382"/>
      <c r="J50" s="382"/>
      <c r="K50" s="382"/>
      <c r="L50" s="382"/>
      <c r="M50" s="383"/>
      <c r="N50" s="408" t="str">
        <f>IF('[2]p19'!$H$324&lt;&gt;0,'[2]p19'!$H$324,"")</f>
        <v>Port./UAME/011/2007</v>
      </c>
      <c r="O50" s="382"/>
      <c r="P50" s="382"/>
      <c r="Q50" s="383"/>
      <c r="R50" s="35">
        <f>IF('[2]p19'!$J$324&lt;&gt;0,'[2]p19'!$J$324,"")</f>
        <v>39198</v>
      </c>
      <c r="S50" s="35">
        <f>IF('[2]p19'!$K$324&lt;&gt;0,'[2]p19'!$K$324,"")</f>
      </c>
    </row>
    <row r="51" spans="1:19" s="3" customFormat="1" ht="13.5" customHeight="1">
      <c r="A51" s="418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</row>
    <row r="52" spans="1:19" s="45" customFormat="1" ht="13.5" customHeight="1">
      <c r="A52" s="380" t="str">
        <f>T('[2]p21'!$C$13:$G$13)</f>
        <v>José Lindomberg Possiano Barreiro</v>
      </c>
      <c r="B52" s="381"/>
      <c r="C52" s="381"/>
      <c r="D52" s="381"/>
      <c r="E52" s="381"/>
      <c r="F52" s="385"/>
      <c r="G52" s="386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</row>
    <row r="53" spans="1:19" s="45" customFormat="1" ht="13.5" customHeight="1">
      <c r="A53" s="408" t="str">
        <f>IF('[2]p21'!$A$324&lt;&gt;0,'[2]p21'!$A$324,"")</f>
        <v>Graduação em Desenho Industrial</v>
      </c>
      <c r="B53" s="382"/>
      <c r="C53" s="382"/>
      <c r="D53" s="382"/>
      <c r="E53" s="383"/>
      <c r="F53" s="408" t="str">
        <f>IF('[2]p21'!$B$325&lt;&gt;0,'[2]p21'!$B$325,"")</f>
        <v>Participação em Colegiado de Curso como membro titular, exceto membro nato</v>
      </c>
      <c r="G53" s="382"/>
      <c r="H53" s="382"/>
      <c r="I53" s="382"/>
      <c r="J53" s="382"/>
      <c r="K53" s="382"/>
      <c r="L53" s="382"/>
      <c r="M53" s="383"/>
      <c r="N53" s="408" t="str">
        <f>IF('[2]p21'!$H$324&lt;&gt;0,'[2]p21'!$H$324,"")</f>
        <v>Port./012/2007/UAME/CCT/UFCG</v>
      </c>
      <c r="O53" s="382"/>
      <c r="P53" s="382"/>
      <c r="Q53" s="383"/>
      <c r="R53" s="35">
        <f>IF('[2]p21'!$J$324&lt;&gt;0,'[2]p21'!$J$324,"")</f>
        <v>39191</v>
      </c>
      <c r="S53" s="35">
        <f>IF('[2]p21'!$K$324&lt;&gt;0,'[2]p21'!$K$324,"")</f>
      </c>
    </row>
    <row r="54" spans="1:19" s="3" customFormat="1" ht="13.5" customHeight="1">
      <c r="A54" s="418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</row>
    <row r="55" spans="1:19" s="45" customFormat="1" ht="13.5" customHeight="1">
      <c r="A55" s="380" t="str">
        <f>T('[2]p22'!$C$13:$G$13)</f>
        <v>José Luiz Neto</v>
      </c>
      <c r="B55" s="381"/>
      <c r="C55" s="381"/>
      <c r="D55" s="381"/>
      <c r="E55" s="381"/>
      <c r="F55" s="385"/>
      <c r="G55" s="386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</row>
    <row r="56" spans="1:19" s="45" customFormat="1" ht="13.5" customHeight="1">
      <c r="A56" s="408" t="str">
        <f>IF('[2]p22'!$A$324&lt;&gt;0,'[2]p22'!$A$324,"")</f>
        <v>Graduação em Meteorologia</v>
      </c>
      <c r="B56" s="382"/>
      <c r="C56" s="382"/>
      <c r="D56" s="382"/>
      <c r="E56" s="383"/>
      <c r="F56" s="408" t="str">
        <f>IF('[2]p22'!$B$325&lt;&gt;0,'[2]p22'!$B$325,"")</f>
        <v>Participação em Colegiado de Curso como membro titular, exceto membro nato</v>
      </c>
      <c r="G56" s="382"/>
      <c r="H56" s="382"/>
      <c r="I56" s="382"/>
      <c r="J56" s="382"/>
      <c r="K56" s="382"/>
      <c r="L56" s="382"/>
      <c r="M56" s="383"/>
      <c r="N56" s="408" t="str">
        <f>IF('[2]p22'!$H$324&lt;&gt;0,'[2]p22'!$H$324,"")</f>
        <v>Port./014/UAME/2007</v>
      </c>
      <c r="O56" s="382"/>
      <c r="P56" s="382"/>
      <c r="Q56" s="383"/>
      <c r="R56" s="35">
        <f>IF('[2]p22'!$J$324&lt;&gt;0,'[2]p22'!$J$324,"")</f>
        <v>39198</v>
      </c>
      <c r="S56" s="35">
        <f>IF('[2]p22'!$K$324&lt;&gt;0,'[2]p22'!$K$324,"")</f>
      </c>
    </row>
    <row r="57" spans="1:19" s="45" customFormat="1" ht="13.5" customHeight="1">
      <c r="A57" s="408" t="str">
        <f>IF('[2]p22'!$A$328&lt;&gt;0,'[2]p22'!$A$328,"")</f>
        <v>Bacharelado em Física</v>
      </c>
      <c r="B57" s="382"/>
      <c r="C57" s="382"/>
      <c r="D57" s="382"/>
      <c r="E57" s="383"/>
      <c r="F57" s="408" t="str">
        <f>IF('[2]p22'!$B$329&lt;&gt;0,'[2]p22'!$B$329,"")</f>
        <v>Participação em Colegiado de Curso como membro suplente</v>
      </c>
      <c r="G57" s="382"/>
      <c r="H57" s="382"/>
      <c r="I57" s="382"/>
      <c r="J57" s="382"/>
      <c r="K57" s="382"/>
      <c r="L57" s="382"/>
      <c r="M57" s="383"/>
      <c r="N57" s="408" t="str">
        <f>IF('[2]p22'!$H$328&lt;&gt;0,'[2]p22'!$H$328,"")</f>
        <v>Port./015/UAME/2007</v>
      </c>
      <c r="O57" s="382"/>
      <c r="P57" s="382"/>
      <c r="Q57" s="383"/>
      <c r="R57" s="35">
        <f>IF('[2]p22'!$J$328&lt;&gt;0,'[2]p22'!$J$328,"")</f>
        <v>39198</v>
      </c>
      <c r="S57" s="35">
        <f>IF('[2]p22'!$K$328&lt;&gt;0,'[2]p22'!$K$328,"")</f>
      </c>
    </row>
    <row r="58" spans="1:19" s="45" customFormat="1" ht="13.5" customHeight="1">
      <c r="A58" s="408" t="str">
        <f>IF('[2]p22'!$A$332&lt;&gt;0,'[2]p22'!$A$332,"")</f>
        <v>Comissão de Organização do Evento de Recepção aos Feras do CCT/UFCG -Período 2007.2</v>
      </c>
      <c r="B58" s="382"/>
      <c r="C58" s="382"/>
      <c r="D58" s="382"/>
      <c r="E58" s="383"/>
      <c r="F58" s="408">
        <f>IF('[2]p22'!$B$333&lt;&gt;0,'[2]p22'!$B$333,"")</f>
      </c>
      <c r="G58" s="382"/>
      <c r="H58" s="382"/>
      <c r="I58" s="382"/>
      <c r="J58" s="382"/>
      <c r="K58" s="382"/>
      <c r="L58" s="382"/>
      <c r="M58" s="383"/>
      <c r="N58" s="408" t="str">
        <f>IF('[2]p22'!$H$332&lt;&gt;0,'[2]p22'!$H$332,"")</f>
        <v>Port./DCCT/071/07</v>
      </c>
      <c r="O58" s="382"/>
      <c r="P58" s="382"/>
      <c r="Q58" s="383"/>
      <c r="R58" s="35">
        <f>IF('[2]p22'!$J$332&lt;&gt;0,'[2]p22'!$J$332,"")</f>
        <v>39344</v>
      </c>
      <c r="S58" s="35">
        <f>IF('[2]p22'!$K$332&lt;&gt;0,'[2]p22'!$K$332,"")</f>
      </c>
    </row>
    <row r="59" spans="1:19" s="3" customFormat="1" ht="13.5" customHeight="1">
      <c r="A59" s="418"/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s="45" customFormat="1" ht="13.5" customHeight="1">
      <c r="A60" s="380" t="str">
        <f>T('[2]p23'!$C$13:$G$13)</f>
        <v>Luiz Mendes Albuquerque Neto</v>
      </c>
      <c r="B60" s="381"/>
      <c r="C60" s="381"/>
      <c r="D60" s="381"/>
      <c r="E60" s="381"/>
      <c r="F60" s="385"/>
      <c r="G60" s="386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</row>
    <row r="61" spans="1:19" s="45" customFormat="1" ht="13.5" customHeight="1">
      <c r="A61" s="408" t="str">
        <f>IF('[2]p23'!$A$324&lt;&gt;0,'[2]p23'!$A$324,"")</f>
        <v>Bacharelado em Física</v>
      </c>
      <c r="B61" s="382"/>
      <c r="C61" s="382"/>
      <c r="D61" s="382"/>
      <c r="E61" s="383"/>
      <c r="F61" s="408" t="str">
        <f>IF('[2]p23'!$B$325&lt;&gt;0,'[2]p23'!$B$325,"")</f>
        <v>Participação em Colegiado de Curso como membro titular, exceto membro nato</v>
      </c>
      <c r="G61" s="382"/>
      <c r="H61" s="382"/>
      <c r="I61" s="382"/>
      <c r="J61" s="382"/>
      <c r="K61" s="382"/>
      <c r="L61" s="382"/>
      <c r="M61" s="383"/>
      <c r="N61" s="408" t="str">
        <f>IF('[2]p23'!$H$324&lt;&gt;0,'[2]p23'!$H$324,"")</f>
        <v>Port./UAME/015/2007</v>
      </c>
      <c r="O61" s="382"/>
      <c r="P61" s="382"/>
      <c r="Q61" s="383"/>
      <c r="R61" s="35">
        <f>IF('[2]p23'!$J$324&lt;&gt;0,'[2]p23'!$J$324,"")</f>
        <v>39198</v>
      </c>
      <c r="S61" s="35">
        <f>IF('[2]p23'!$K$324&lt;&gt;0,'[2]p23'!$K$324,"")</f>
      </c>
    </row>
    <row r="62" spans="1:19" s="45" customFormat="1" ht="13.5" customHeight="1">
      <c r="A62" s="408" t="str">
        <f>IF('[2]p23'!$A$328&lt;&gt;0,'[2]p23'!$A$328,"")</f>
        <v>Graduação em Engenharia Elétrica</v>
      </c>
      <c r="B62" s="382"/>
      <c r="C62" s="382"/>
      <c r="D62" s="382"/>
      <c r="E62" s="383"/>
      <c r="F62" s="408" t="str">
        <f>IF('[2]p23'!$B$329&lt;&gt;0,'[2]p23'!$B$329,"")</f>
        <v>Participação em Colegiado de Curso como membro suplente</v>
      </c>
      <c r="G62" s="382"/>
      <c r="H62" s="382"/>
      <c r="I62" s="382"/>
      <c r="J62" s="382"/>
      <c r="K62" s="382"/>
      <c r="L62" s="382"/>
      <c r="M62" s="383"/>
      <c r="N62" s="408" t="str">
        <f>IF('[2]p23'!$H$328&lt;&gt;0,'[2]p23'!$H$328,"")</f>
        <v>Port./UAME/016/2007</v>
      </c>
      <c r="O62" s="382"/>
      <c r="P62" s="382"/>
      <c r="Q62" s="383"/>
      <c r="R62" s="35">
        <f>IF('[2]p23'!$J$328&lt;&gt;0,'[2]p23'!$J$328,"")</f>
        <v>39198</v>
      </c>
      <c r="S62" s="35">
        <f>IF('[2]p23'!$K$328&lt;&gt;0,'[2]p23'!$K$328,"")</f>
      </c>
    </row>
    <row r="63" spans="1:19" s="3" customFormat="1" ht="13.5" customHeight="1">
      <c r="A63" s="418"/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s="45" customFormat="1" ht="13.5" customHeight="1">
      <c r="A64" s="380" t="str">
        <f>T('[2]p24'!$C$13:$G$13)</f>
        <v> Marcelo Carvalho Ferreira</v>
      </c>
      <c r="B64" s="381"/>
      <c r="C64" s="381"/>
      <c r="D64" s="381"/>
      <c r="E64" s="381"/>
      <c r="F64" s="385"/>
      <c r="G64" s="386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</row>
    <row r="65" spans="1:19" s="45" customFormat="1" ht="13.5" customHeight="1">
      <c r="A65" s="408" t="str">
        <f>IF('[2]p24'!$A$324&lt;&gt;0,'[2]p24'!$A$324,"")</f>
        <v>Graduação em Engenharia Elétrica</v>
      </c>
      <c r="B65" s="382"/>
      <c r="C65" s="382"/>
      <c r="D65" s="382"/>
      <c r="E65" s="383"/>
      <c r="F65" s="408" t="str">
        <f>IF('[2]p24'!$B$325&lt;&gt;0,'[2]p24'!$B$325,"")</f>
        <v>Participação em Colegiado de Curso como membro titular, exceto membro nato</v>
      </c>
      <c r="G65" s="382"/>
      <c r="H65" s="382"/>
      <c r="I65" s="382"/>
      <c r="J65" s="382"/>
      <c r="K65" s="382"/>
      <c r="L65" s="382"/>
      <c r="M65" s="383"/>
      <c r="N65" s="408" t="str">
        <f>IF('[2]p24'!$H$324&lt;&gt;0,'[2]p24'!$H$324,"")</f>
        <v>Port./UAME/016/2007</v>
      </c>
      <c r="O65" s="382"/>
      <c r="P65" s="382"/>
      <c r="Q65" s="383"/>
      <c r="R65" s="35">
        <f>IF('[2]p24'!$J$324&lt;&gt;0,'[2]p24'!$J$324,"")</f>
        <v>39198</v>
      </c>
      <c r="S65" s="35">
        <f>IF('[2]p24'!$K$324&lt;&gt;0,'[2]p24'!$K$324,"")</f>
      </c>
    </row>
    <row r="66" spans="1:19" s="45" customFormat="1" ht="13.5" customHeight="1">
      <c r="A66" s="408" t="str">
        <f>IF('[2]p24'!$A$328&lt;&gt;0,'[2]p24'!$A$328,"")</f>
        <v>Graduação em Engenharia Civil</v>
      </c>
      <c r="B66" s="382"/>
      <c r="C66" s="382"/>
      <c r="D66" s="382"/>
      <c r="E66" s="383"/>
      <c r="F66" s="408" t="str">
        <f>IF('[2]p24'!$B$329&lt;&gt;0,'[2]p24'!$B$329,"")</f>
        <v>Participação em Colegiado de Curso como membro suplente</v>
      </c>
      <c r="G66" s="382"/>
      <c r="H66" s="382"/>
      <c r="I66" s="382"/>
      <c r="J66" s="382"/>
      <c r="K66" s="382"/>
      <c r="L66" s="382"/>
      <c r="M66" s="383"/>
      <c r="N66" s="408" t="str">
        <f>IF('[2]p24'!$H$328&lt;&gt;0,'[2]p24'!$H$328,"")</f>
        <v>Port./UAME/009/2007</v>
      </c>
      <c r="O66" s="382"/>
      <c r="P66" s="382"/>
      <c r="Q66" s="383"/>
      <c r="R66" s="35">
        <f>IF('[2]p24'!$J$328&lt;&gt;0,'[2]p24'!$J$328,"")</f>
        <v>39198</v>
      </c>
      <c r="S66" s="35">
        <f>IF('[2]p24'!$K$328&lt;&gt;0,'[2]p24'!$K$328,"")</f>
      </c>
    </row>
    <row r="67" spans="1:19" s="45" customFormat="1" ht="13.5" customHeight="1">
      <c r="A67" s="380" t="str">
        <f>T('[2]p25'!$C$13:$G$13)</f>
        <v>Marco Aurélio Soares Souto</v>
      </c>
      <c r="B67" s="381"/>
      <c r="C67" s="381"/>
      <c r="D67" s="381"/>
      <c r="E67" s="381"/>
      <c r="F67" s="385"/>
      <c r="G67" s="386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</row>
    <row r="68" spans="1:19" s="45" customFormat="1" ht="13.5" customHeight="1">
      <c r="A68" s="408" t="str">
        <f>IF('[2]p25'!$A$324&lt;&gt;0,'[2]p25'!$A$324,"")</f>
        <v>Pós-Graduação em Matemática</v>
      </c>
      <c r="B68" s="382"/>
      <c r="C68" s="382"/>
      <c r="D68" s="382"/>
      <c r="E68" s="383"/>
      <c r="F68" s="408" t="str">
        <f>IF('[2]p25'!$B$325&lt;&gt;0,'[2]p25'!$B$325,"")</f>
        <v>Participação em Colegiado de Curso como membro titular, exceto membro nato</v>
      </c>
      <c r="G68" s="382"/>
      <c r="H68" s="382"/>
      <c r="I68" s="382"/>
      <c r="J68" s="382"/>
      <c r="K68" s="382"/>
      <c r="L68" s="382"/>
      <c r="M68" s="383"/>
      <c r="N68" s="408" t="str">
        <f>IF('[2]p25'!$H$324&lt;&gt;0,'[2]p25'!$H$324,"")</f>
        <v>Port./UAME/026/07</v>
      </c>
      <c r="O68" s="382"/>
      <c r="P68" s="382"/>
      <c r="Q68" s="383"/>
      <c r="R68" s="35">
        <f>IF('[2]p25'!$J$324&lt;&gt;0,'[2]p25'!$J$324,"")</f>
      </c>
      <c r="S68" s="35">
        <f>IF('[2]p25'!$K$324&lt;&gt;0,'[2]p25'!$K$324,"")</f>
      </c>
    </row>
    <row r="69" spans="1:19" s="3" customFormat="1" ht="13.5" customHeight="1">
      <c r="A69" s="418"/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</row>
    <row r="70" spans="1:19" s="45" customFormat="1" ht="13.5" customHeight="1">
      <c r="A70" s="380" t="str">
        <f>T('[2]p27'!$C$13:$G$13)</f>
        <v>Michelli Karinne Barros da Silva</v>
      </c>
      <c r="B70" s="381"/>
      <c r="C70" s="381"/>
      <c r="D70" s="381"/>
      <c r="E70" s="381"/>
      <c r="F70" s="385"/>
      <c r="G70" s="386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</row>
    <row r="71" spans="1:19" s="45" customFormat="1" ht="13.5" customHeight="1">
      <c r="A71" s="408" t="str">
        <f>IF('[2]p27'!$A$324&lt;&gt;0,'[2]p27'!$A$324,"")</f>
        <v>Graduação em Engenharia de Minas</v>
      </c>
      <c r="B71" s="382"/>
      <c r="C71" s="382"/>
      <c r="D71" s="382"/>
      <c r="E71" s="383"/>
      <c r="F71" s="408" t="str">
        <f>IF('[2]p27'!$B$325&lt;&gt;0,'[2]p27'!$B$325,"")</f>
        <v>Participação em Colegiado de Curso como membro titular, exceto membro nato</v>
      </c>
      <c r="G71" s="382"/>
      <c r="H71" s="382"/>
      <c r="I71" s="382"/>
      <c r="J71" s="382"/>
      <c r="K71" s="382"/>
      <c r="L71" s="382"/>
      <c r="M71" s="383"/>
      <c r="N71" s="408" t="str">
        <f>IF('[2]p27'!$H$324&lt;&gt;0,'[2]p27'!$H$324,"")</f>
        <v>Port./UAME/017/2007</v>
      </c>
      <c r="O71" s="382"/>
      <c r="P71" s="382"/>
      <c r="Q71" s="383"/>
      <c r="R71" s="35">
        <f>IF('[2]p27'!$J$324&lt;&gt;0,'[2]p27'!$J$324,"")</f>
        <v>39198</v>
      </c>
      <c r="S71" s="35">
        <f>IF('[2]p27'!$K$324&lt;&gt;0,'[2]p27'!$K$324,"")</f>
      </c>
    </row>
    <row r="72" spans="1:19" s="45" customFormat="1" ht="13.5" customHeight="1">
      <c r="A72" s="408" t="str">
        <f>IF('[2]p27'!$A$328&lt;&gt;0,'[2]p27'!$A$328,"")</f>
        <v>Graduação em Computação</v>
      </c>
      <c r="B72" s="382"/>
      <c r="C72" s="382"/>
      <c r="D72" s="382"/>
      <c r="E72" s="383"/>
      <c r="F72" s="408" t="str">
        <f>IF('[2]p27'!$B$329&lt;&gt;0,'[2]p27'!$B$329,"")</f>
        <v>Participação em Colegiado de Curso como membro suplente</v>
      </c>
      <c r="G72" s="382"/>
      <c r="H72" s="382"/>
      <c r="I72" s="382"/>
      <c r="J72" s="382"/>
      <c r="K72" s="382"/>
      <c r="L72" s="382"/>
      <c r="M72" s="383"/>
      <c r="N72" s="408" t="str">
        <f>IF('[2]p27'!$H$328&lt;&gt;0,'[2]p27'!$H$328,"")</f>
        <v>Port./UAME/018/2007</v>
      </c>
      <c r="O72" s="382"/>
      <c r="P72" s="382"/>
      <c r="Q72" s="383"/>
      <c r="R72" s="35">
        <f>IF('[2]p27'!$J$328&lt;&gt;0,'[2]p27'!$J$328,"")</f>
        <v>39198</v>
      </c>
      <c r="S72" s="35">
        <f>IF('[2]p27'!$K$328&lt;&gt;0,'[2]p27'!$K$328,"")</f>
      </c>
    </row>
    <row r="73" spans="1:19" s="3" customFormat="1" ht="13.5" customHeight="1">
      <c r="A73" s="418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s="45" customFormat="1" ht="13.5" customHeight="1">
      <c r="A74" s="380" t="str">
        <f>T('[2]p28'!$C$13:$G$13)</f>
        <v>Miriam Costa</v>
      </c>
      <c r="B74" s="381"/>
      <c r="C74" s="381"/>
      <c r="D74" s="381"/>
      <c r="E74" s="381"/>
      <c r="F74" s="385"/>
      <c r="G74" s="386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</row>
    <row r="75" spans="1:19" s="45" customFormat="1" ht="13.5" customHeight="1">
      <c r="A75" s="408" t="str">
        <f>IF('[2]p28'!$A$324&lt;&gt;0,'[2]p28'!$A$324,"")</f>
        <v>Graduação em Engenharia Mecânica</v>
      </c>
      <c r="B75" s="382"/>
      <c r="C75" s="382"/>
      <c r="D75" s="382"/>
      <c r="E75" s="383"/>
      <c r="F75" s="408" t="str">
        <f>IF('[2]p28'!$B$325&lt;&gt;0,'[2]p28'!$B$325,"")</f>
        <v>Participação em Colegiado de Curso como membro titular, exceto membro nato</v>
      </c>
      <c r="G75" s="382"/>
      <c r="H75" s="382"/>
      <c r="I75" s="382"/>
      <c r="J75" s="382"/>
      <c r="K75" s="382"/>
      <c r="L75" s="382"/>
      <c r="M75" s="383"/>
      <c r="N75" s="408" t="str">
        <f>IF('[2]p28'!$H$324&lt;&gt;0,'[2]p28'!$H$324,"")</f>
        <v>Port./UAME/021/2007</v>
      </c>
      <c r="O75" s="382"/>
      <c r="P75" s="382"/>
      <c r="Q75" s="383"/>
      <c r="R75" s="35">
        <f>IF('[2]p28'!$J$324&lt;&gt;0,'[2]p28'!$J$324,"")</f>
        <v>39198</v>
      </c>
      <c r="S75" s="35">
        <f>IF('[2]p28'!$K$324&lt;&gt;0,'[2]p28'!$K$324,"")</f>
      </c>
    </row>
    <row r="76" spans="1:19" s="45" customFormat="1" ht="13.5" customHeight="1">
      <c r="A76" s="408" t="str">
        <f>IF('[2]p28'!$A$328&lt;&gt;0,'[2]p28'!$A$328,"")</f>
        <v>Graduação em Engeharia de Materiais</v>
      </c>
      <c r="B76" s="382"/>
      <c r="C76" s="382"/>
      <c r="D76" s="382"/>
      <c r="E76" s="383"/>
      <c r="F76" s="408" t="str">
        <f>IF('[2]p28'!$B$329&lt;&gt;0,'[2]p28'!$B$329,"")</f>
        <v>Participação em Colegiado de Curso como membro suplente</v>
      </c>
      <c r="G76" s="382"/>
      <c r="H76" s="382"/>
      <c r="I76" s="382"/>
      <c r="J76" s="382"/>
      <c r="K76" s="382"/>
      <c r="L76" s="382"/>
      <c r="M76" s="383"/>
      <c r="N76" s="408" t="str">
        <f>IF('[2]p28'!$H$328&lt;&gt;0,'[2]p28'!$H$328,"")</f>
        <v>Port./UAME/020/2007</v>
      </c>
      <c r="O76" s="382"/>
      <c r="P76" s="382"/>
      <c r="Q76" s="383"/>
      <c r="R76" s="35">
        <f>IF('[2]p28'!$J$328&lt;&gt;0,'[2]p28'!$J$328,"")</f>
        <v>39198</v>
      </c>
      <c r="S76" s="35">
        <f>IF('[2]p28'!$K$328&lt;&gt;0,'[2]p28'!$K$328,"")</f>
      </c>
    </row>
    <row r="77" spans="1:19" s="3" customFormat="1" ht="13.5" customHeight="1">
      <c r="A77" s="418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</row>
    <row r="78" spans="1:19" s="45" customFormat="1" ht="13.5" customHeight="1">
      <c r="A78" s="380" t="str">
        <f>T('[2]p29'!$C$13:$G$13)</f>
        <v>Patrícia Batista Leal</v>
      </c>
      <c r="B78" s="381"/>
      <c r="C78" s="381"/>
      <c r="D78" s="381"/>
      <c r="E78" s="381"/>
      <c r="F78" s="385"/>
      <c r="G78" s="386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</row>
    <row r="79" spans="1:19" s="45" customFormat="1" ht="13.5" customHeight="1">
      <c r="A79" s="408" t="str">
        <f>IF('[2]p29'!$A$324&lt;&gt;0,'[2]p29'!$A$324,"")</f>
        <v>Graduação em Engenharia de Produção</v>
      </c>
      <c r="B79" s="382"/>
      <c r="C79" s="382"/>
      <c r="D79" s="382"/>
      <c r="E79" s="383"/>
      <c r="F79" s="408" t="str">
        <f>IF('[2]p29'!$B$325&lt;&gt;0,'[2]p29'!$B$325,"")</f>
        <v>Participação em Colegiado de Curso como membro titular, exceto membro nato</v>
      </c>
      <c r="G79" s="382"/>
      <c r="H79" s="382"/>
      <c r="I79" s="382"/>
      <c r="J79" s="382"/>
      <c r="K79" s="382"/>
      <c r="L79" s="382"/>
      <c r="M79" s="383"/>
      <c r="N79" s="408" t="str">
        <f>IF('[2]p29'!$H$324&lt;&gt;0,'[2]p29'!$H$324,"")</f>
        <v>Port./UAME/022/2007</v>
      </c>
      <c r="O79" s="382"/>
      <c r="P79" s="382"/>
      <c r="Q79" s="383"/>
      <c r="R79" s="35">
        <f>IF('[2]p29'!$J$324&lt;&gt;0,'[2]p29'!$J$324,"")</f>
        <v>39198</v>
      </c>
      <c r="S79" s="35">
        <f>IF('[2]p29'!$K$324&lt;&gt;0,'[2]p29'!$K$324,"")</f>
      </c>
    </row>
    <row r="80" spans="1:19" s="45" customFormat="1" ht="13.5" customHeight="1">
      <c r="A80" s="408" t="str">
        <f>IF('[2]p29'!$A$328&lt;&gt;0,'[2]p29'!$A$328,"")</f>
        <v>Graduação em Meteorologia</v>
      </c>
      <c r="B80" s="382"/>
      <c r="C80" s="382"/>
      <c r="D80" s="382"/>
      <c r="E80" s="383"/>
      <c r="F80" s="408" t="str">
        <f>IF('[2]p29'!$B$329&lt;&gt;0,'[2]p29'!$B$329,"")</f>
        <v>Participação em Colegiado de Curso como membro suplente</v>
      </c>
      <c r="G80" s="382"/>
      <c r="H80" s="382"/>
      <c r="I80" s="382"/>
      <c r="J80" s="382"/>
      <c r="K80" s="382"/>
      <c r="L80" s="382"/>
      <c r="M80" s="383"/>
      <c r="N80" s="408" t="str">
        <f>IF('[2]p29'!$H$328&lt;&gt;0,'[2]p29'!$H$328,"")</f>
        <v>Port//UAME/014/2007</v>
      </c>
      <c r="O80" s="382"/>
      <c r="P80" s="382"/>
      <c r="Q80" s="383"/>
      <c r="R80" s="35">
        <f>IF('[2]p29'!$J$328&lt;&gt;0,'[2]p29'!$J$328,"")</f>
        <v>39198</v>
      </c>
      <c r="S80" s="35">
        <f>IF('[2]p29'!$K$328&lt;&gt;0,'[2]p29'!$K$328,"")</f>
      </c>
    </row>
    <row r="81" spans="1:19" s="3" customFormat="1" ht="13.5" customHeight="1">
      <c r="A81" s="418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5" customFormat="1" ht="13.5" customHeight="1">
      <c r="A82" s="380" t="str">
        <f>T('[2]p30'!$C$13:$G$13)</f>
        <v>Rosana Marques da Silva</v>
      </c>
      <c r="B82" s="381"/>
      <c r="C82" s="381"/>
      <c r="D82" s="381"/>
      <c r="E82" s="381"/>
      <c r="F82" s="385"/>
      <c r="G82" s="386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</row>
    <row r="83" spans="1:19" s="45" customFormat="1" ht="13.5" customHeight="1">
      <c r="A83" s="408" t="str">
        <f>IF('[2]p30'!$A$324&lt;&gt;0,'[2]p30'!$A$324,"")</f>
        <v>Graduação em Ciência da Computação</v>
      </c>
      <c r="B83" s="382"/>
      <c r="C83" s="382"/>
      <c r="D83" s="382"/>
      <c r="E83" s="383"/>
      <c r="F83" s="408" t="str">
        <f>IF('[2]p30'!$B$325&lt;&gt;0,'[2]p30'!$B$325,"")</f>
        <v>Participação em Colegiado de Curso como membro titular, exceto membro nato</v>
      </c>
      <c r="G83" s="382"/>
      <c r="H83" s="382"/>
      <c r="I83" s="382"/>
      <c r="J83" s="382"/>
      <c r="K83" s="382"/>
      <c r="L83" s="382"/>
      <c r="M83" s="383"/>
      <c r="N83" s="408" t="str">
        <f>IF('[2]p30'!$H$324&lt;&gt;0,'[2]p30'!$H$324,"")</f>
        <v>Port./UAME/018/2007</v>
      </c>
      <c r="O83" s="382"/>
      <c r="P83" s="382"/>
      <c r="Q83" s="383"/>
      <c r="R83" s="35">
        <f>IF('[2]p30'!$J$324&lt;&gt;0,'[2]p30'!$J$324,"")</f>
        <v>39198</v>
      </c>
      <c r="S83" s="35">
        <f>IF('[2]p30'!$K$324&lt;&gt;0,'[2]p30'!$K$324,"")</f>
      </c>
    </row>
    <row r="84" spans="1:19" s="3" customFormat="1" ht="13.5" customHeight="1">
      <c r="A84" s="418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</row>
    <row r="85" spans="1:19" s="45" customFormat="1" ht="13.5" customHeight="1">
      <c r="A85" s="380" t="str">
        <f>T('[2]p32'!$C$13:$G$13)</f>
        <v>Sérgio Mota Alves</v>
      </c>
      <c r="B85" s="381"/>
      <c r="C85" s="381"/>
      <c r="D85" s="381"/>
      <c r="E85" s="381"/>
      <c r="F85" s="385"/>
      <c r="G85" s="386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</row>
    <row r="86" spans="1:19" s="45" customFormat="1" ht="13.5" customHeight="1">
      <c r="A86" s="408" t="str">
        <f>IF('[2]p32'!$A$324&lt;&gt;0,'[2]p32'!$A$324,"")</f>
        <v>Pós-Graduação em Matemática</v>
      </c>
      <c r="B86" s="382"/>
      <c r="C86" s="382"/>
      <c r="D86" s="382"/>
      <c r="E86" s="383"/>
      <c r="F86" s="408" t="str">
        <f>IF('[2]p32'!$B$325&lt;&gt;0,'[2]p32'!$B$325,"")</f>
        <v>Participação em Colegiado de Curso como membro titular, exceto membro nato</v>
      </c>
      <c r="G86" s="382"/>
      <c r="H86" s="382"/>
      <c r="I86" s="382"/>
      <c r="J86" s="382"/>
      <c r="K86" s="382"/>
      <c r="L86" s="382"/>
      <c r="M86" s="383"/>
      <c r="N86" s="408" t="str">
        <f>IF('[2]p32'!$H$324&lt;&gt;0,'[2]p32'!$H$324,"")</f>
        <v>Port./UAME/01/2007</v>
      </c>
      <c r="O86" s="382"/>
      <c r="P86" s="382"/>
      <c r="Q86" s="383"/>
      <c r="R86" s="35">
        <f>IF('[2]p32'!$J$324&lt;&gt;0,'[2]p32'!$J$324,"")</f>
        <v>39120</v>
      </c>
      <c r="S86" s="35">
        <f>IF('[2]p32'!$K$324&lt;&gt;0,'[2]p32'!$K$324,"")</f>
      </c>
    </row>
    <row r="87" spans="1:19" s="3" customFormat="1" ht="13.5" customHeight="1">
      <c r="A87" s="418"/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5" customFormat="1" ht="13.5" customHeight="1">
      <c r="A88" s="380" t="str">
        <f>T('[2]p33'!$C$13:$G$13)</f>
        <v>Vandik Estevam Barbosa</v>
      </c>
      <c r="B88" s="381"/>
      <c r="C88" s="381"/>
      <c r="D88" s="381"/>
      <c r="E88" s="381"/>
      <c r="F88" s="385"/>
      <c r="G88" s="386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</row>
    <row r="89" spans="1:19" s="45" customFormat="1" ht="13.5" customHeight="1">
      <c r="A89" s="408" t="str">
        <f>IF('[2]p33'!$A$324&lt;&gt;0,'[2]p33'!$A$324,"")</f>
        <v>Graduação em Administração</v>
      </c>
      <c r="B89" s="382"/>
      <c r="C89" s="382"/>
      <c r="D89" s="382"/>
      <c r="E89" s="383"/>
      <c r="F89" s="408" t="str">
        <f>IF('[2]p33'!$B$325&lt;&gt;0,'[2]p33'!$B$325,"")</f>
        <v>Participação em Colegiado de Curso como membro titular, exceto membro nato</v>
      </c>
      <c r="G89" s="382"/>
      <c r="H89" s="382"/>
      <c r="I89" s="382"/>
      <c r="J89" s="382"/>
      <c r="K89" s="382"/>
      <c r="L89" s="382"/>
      <c r="M89" s="383"/>
      <c r="N89" s="408" t="str">
        <f>IF('[2]p33'!$H$324&lt;&gt;0,'[2]p33'!$H$324,"")</f>
        <v>Port./UAME/019/2007</v>
      </c>
      <c r="O89" s="382"/>
      <c r="P89" s="382"/>
      <c r="Q89" s="383"/>
      <c r="R89" s="35">
        <f>IF('[2]p33'!$J$324&lt;&gt;0,'[2]p33'!$J$324,"")</f>
        <v>39198</v>
      </c>
      <c r="S89" s="35">
        <f>IF('[2]p33'!$K$324&lt;&gt;0,'[2]p33'!$K$324,"")</f>
      </c>
    </row>
    <row r="90" spans="1:19" s="45" customFormat="1" ht="13.5" customHeight="1">
      <c r="A90" s="408" t="str">
        <f>IF('[2]p33'!$A$328&lt;&gt;0,'[2]p33'!$A$328,"")</f>
        <v>Graduação em Matemática</v>
      </c>
      <c r="B90" s="382"/>
      <c r="C90" s="382"/>
      <c r="D90" s="382"/>
      <c r="E90" s="383"/>
      <c r="F90" s="408" t="str">
        <f>IF('[2]p33'!$B$329&lt;&gt;0,'[2]p33'!$B$329,"")</f>
        <v>Participação em Colegiado de Curso como membro suplente</v>
      </c>
      <c r="G90" s="382"/>
      <c r="H90" s="382"/>
      <c r="I90" s="382"/>
      <c r="J90" s="382"/>
      <c r="K90" s="382"/>
      <c r="L90" s="382"/>
      <c r="M90" s="383"/>
      <c r="N90" s="408" t="str">
        <f>IF('[2]p33'!$H$328&lt;&gt;0,'[2]p33'!$H$328,"")</f>
        <v>Port/UAME/007/2007</v>
      </c>
      <c r="O90" s="382"/>
      <c r="P90" s="382"/>
      <c r="Q90" s="383"/>
      <c r="R90" s="35">
        <f>IF('[2]p33'!$J$328&lt;&gt;0,'[2]p33'!$J$328,"")</f>
        <v>39198</v>
      </c>
      <c r="S90" s="35">
        <f>IF('[2]p33'!$K$328&lt;&gt;0,'[2]p33'!$K$328,"")</f>
      </c>
    </row>
    <row r="91" spans="1:19" s="3" customFormat="1" ht="13.5" customHeight="1">
      <c r="A91" s="418"/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</row>
    <row r="92" spans="1:19" s="45" customFormat="1" ht="13.5" customHeight="1">
      <c r="A92" s="380" t="str">
        <f>T('[2]p34'!$C$13:$G$13)</f>
        <v>Vanio Fragoso de Melo</v>
      </c>
      <c r="B92" s="381"/>
      <c r="C92" s="381"/>
      <c r="D92" s="381"/>
      <c r="E92" s="381"/>
      <c r="F92" s="385"/>
      <c r="G92" s="386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</row>
    <row r="93" spans="1:19" s="45" customFormat="1" ht="13.5" customHeight="1">
      <c r="A93" s="408" t="str">
        <f>IF('[2]p34'!$A$324&lt;&gt;0,'[2]p34'!$A$324,"")</f>
        <v>Pós-Graduação em Matemática</v>
      </c>
      <c r="B93" s="382"/>
      <c r="C93" s="382"/>
      <c r="D93" s="382"/>
      <c r="E93" s="383"/>
      <c r="F93" s="408" t="str">
        <f>IF('[2]p34'!$B$325&lt;&gt;0,'[2]p34'!$B$325,"")</f>
        <v>Participação em Colegiado de Curso como membro titular, exceto membro nato</v>
      </c>
      <c r="G93" s="382"/>
      <c r="H93" s="382"/>
      <c r="I93" s="382"/>
      <c r="J93" s="382"/>
      <c r="K93" s="382"/>
      <c r="L93" s="382"/>
      <c r="M93" s="383"/>
      <c r="N93" s="408" t="str">
        <f>IF('[2]p34'!$H$324&lt;&gt;0,'[2]p34'!$H$324,"")</f>
        <v>Port./DCCT/055/05</v>
      </c>
      <c r="O93" s="382"/>
      <c r="P93" s="382"/>
      <c r="Q93" s="383"/>
      <c r="R93" s="35">
        <f>IF('[2]p34'!$J$324&lt;&gt;0,'[2]p34'!$J$324,"")</f>
        <v>38565</v>
      </c>
      <c r="S93" s="35">
        <f>IF('[2]p34'!$K$324&lt;&gt;0,'[2]p34'!$K$324,"")</f>
      </c>
    </row>
  </sheetData>
  <sheetProtection password="CA19" sheet="1" objects="1" scenarios="1"/>
  <mergeCells count="202">
    <mergeCell ref="A91:S91"/>
    <mergeCell ref="A92:F92"/>
    <mergeCell ref="G92:S92"/>
    <mergeCell ref="A93:E93"/>
    <mergeCell ref="F93:M93"/>
    <mergeCell ref="N93:Q93"/>
    <mergeCell ref="A90:E90"/>
    <mergeCell ref="F90:M90"/>
    <mergeCell ref="N90:Q90"/>
    <mergeCell ref="A87:S87"/>
    <mergeCell ref="A88:F88"/>
    <mergeCell ref="G88:S88"/>
    <mergeCell ref="A89:E89"/>
    <mergeCell ref="F89:M89"/>
    <mergeCell ref="N89:Q89"/>
    <mergeCell ref="A84:S84"/>
    <mergeCell ref="A85:F85"/>
    <mergeCell ref="G85:S85"/>
    <mergeCell ref="A86:E86"/>
    <mergeCell ref="F86:M86"/>
    <mergeCell ref="N86:Q86"/>
    <mergeCell ref="A81:S81"/>
    <mergeCell ref="A82:F82"/>
    <mergeCell ref="G82:S82"/>
    <mergeCell ref="A83:E83"/>
    <mergeCell ref="F83:M83"/>
    <mergeCell ref="N83:Q83"/>
    <mergeCell ref="A80:E80"/>
    <mergeCell ref="F80:M80"/>
    <mergeCell ref="N80:Q80"/>
    <mergeCell ref="A77:S77"/>
    <mergeCell ref="A78:F78"/>
    <mergeCell ref="G78:S78"/>
    <mergeCell ref="A79:E79"/>
    <mergeCell ref="F79:M79"/>
    <mergeCell ref="N79:Q79"/>
    <mergeCell ref="A76:E76"/>
    <mergeCell ref="F76:M76"/>
    <mergeCell ref="N76:Q76"/>
    <mergeCell ref="A73:S73"/>
    <mergeCell ref="A74:F74"/>
    <mergeCell ref="G74:S74"/>
    <mergeCell ref="A75:E75"/>
    <mergeCell ref="F75:M75"/>
    <mergeCell ref="N75:Q75"/>
    <mergeCell ref="A72:E72"/>
    <mergeCell ref="F72:M72"/>
    <mergeCell ref="N72:Q72"/>
    <mergeCell ref="A69:S69"/>
    <mergeCell ref="A70:F70"/>
    <mergeCell ref="G70:S70"/>
    <mergeCell ref="A71:E71"/>
    <mergeCell ref="F71:M71"/>
    <mergeCell ref="N71:Q71"/>
    <mergeCell ref="A67:F67"/>
    <mergeCell ref="G67:S67"/>
    <mergeCell ref="A68:E68"/>
    <mergeCell ref="F68:M68"/>
    <mergeCell ref="N68:Q68"/>
    <mergeCell ref="A66:E66"/>
    <mergeCell ref="F66:M66"/>
    <mergeCell ref="N66:Q66"/>
    <mergeCell ref="A63:S63"/>
    <mergeCell ref="A64:F64"/>
    <mergeCell ref="G64:S64"/>
    <mergeCell ref="A65:E65"/>
    <mergeCell ref="F65:M65"/>
    <mergeCell ref="N65:Q65"/>
    <mergeCell ref="A62:E62"/>
    <mergeCell ref="F62:M62"/>
    <mergeCell ref="N62:Q62"/>
    <mergeCell ref="A59:S59"/>
    <mergeCell ref="A60:F60"/>
    <mergeCell ref="G60:S60"/>
    <mergeCell ref="A61:E61"/>
    <mergeCell ref="F61:M61"/>
    <mergeCell ref="N61:Q61"/>
    <mergeCell ref="A57:E57"/>
    <mergeCell ref="F57:M57"/>
    <mergeCell ref="N57:Q57"/>
    <mergeCell ref="A58:E58"/>
    <mergeCell ref="F58:M58"/>
    <mergeCell ref="N58:Q58"/>
    <mergeCell ref="A54:S54"/>
    <mergeCell ref="A55:F55"/>
    <mergeCell ref="G55:S55"/>
    <mergeCell ref="A56:E56"/>
    <mergeCell ref="F56:M56"/>
    <mergeCell ref="N56:Q56"/>
    <mergeCell ref="A51:S51"/>
    <mergeCell ref="A52:F52"/>
    <mergeCell ref="G52:S52"/>
    <mergeCell ref="A53:E53"/>
    <mergeCell ref="F53:M53"/>
    <mergeCell ref="N53:Q53"/>
    <mergeCell ref="A48:S48"/>
    <mergeCell ref="A49:F49"/>
    <mergeCell ref="G49:S49"/>
    <mergeCell ref="A50:E50"/>
    <mergeCell ref="F50:M50"/>
    <mergeCell ref="N50:Q50"/>
    <mergeCell ref="A47:E47"/>
    <mergeCell ref="F47:M47"/>
    <mergeCell ref="N47:Q47"/>
    <mergeCell ref="A44:S44"/>
    <mergeCell ref="A45:F45"/>
    <mergeCell ref="G45:S45"/>
    <mergeCell ref="A46:E46"/>
    <mergeCell ref="F46:M46"/>
    <mergeCell ref="N46:Q46"/>
    <mergeCell ref="A43:E43"/>
    <mergeCell ref="F43:M43"/>
    <mergeCell ref="N43:Q43"/>
    <mergeCell ref="A40:S40"/>
    <mergeCell ref="A41:F41"/>
    <mergeCell ref="G41:S41"/>
    <mergeCell ref="A42:E42"/>
    <mergeCell ref="F42:M42"/>
    <mergeCell ref="N42:Q42"/>
    <mergeCell ref="A39:E39"/>
    <mergeCell ref="F39:M39"/>
    <mergeCell ref="N39:Q39"/>
    <mergeCell ref="A36:S36"/>
    <mergeCell ref="A37:F37"/>
    <mergeCell ref="G37:S37"/>
    <mergeCell ref="A38:E38"/>
    <mergeCell ref="F38:M38"/>
    <mergeCell ref="N38:Q38"/>
    <mergeCell ref="A35:E35"/>
    <mergeCell ref="F35:M35"/>
    <mergeCell ref="N35:Q35"/>
    <mergeCell ref="A33:F33"/>
    <mergeCell ref="G33:S33"/>
    <mergeCell ref="A34:E34"/>
    <mergeCell ref="F34:M34"/>
    <mergeCell ref="N34:Q34"/>
    <mergeCell ref="A30:S30"/>
    <mergeCell ref="A31:F31"/>
    <mergeCell ref="G31:S31"/>
    <mergeCell ref="A32:E32"/>
    <mergeCell ref="F32:M32"/>
    <mergeCell ref="N32:Q32"/>
    <mergeCell ref="A27:S27"/>
    <mergeCell ref="A28:F28"/>
    <mergeCell ref="G28:S28"/>
    <mergeCell ref="A29:E29"/>
    <mergeCell ref="F29:M29"/>
    <mergeCell ref="N29:Q29"/>
    <mergeCell ref="A24:S24"/>
    <mergeCell ref="A25:F25"/>
    <mergeCell ref="G25:S25"/>
    <mergeCell ref="A26:E26"/>
    <mergeCell ref="F26:M26"/>
    <mergeCell ref="N26:Q26"/>
    <mergeCell ref="A23:E23"/>
    <mergeCell ref="F23:M23"/>
    <mergeCell ref="N23:Q23"/>
    <mergeCell ref="A20:S20"/>
    <mergeCell ref="A21:F21"/>
    <mergeCell ref="G21:S21"/>
    <mergeCell ref="A22:E22"/>
    <mergeCell ref="F22:M22"/>
    <mergeCell ref="N22:Q22"/>
    <mergeCell ref="A19:E19"/>
    <mergeCell ref="F19:M19"/>
    <mergeCell ref="N19:Q19"/>
    <mergeCell ref="A17:E17"/>
    <mergeCell ref="F17:M17"/>
    <mergeCell ref="N17:Q17"/>
    <mergeCell ref="A18:E18"/>
    <mergeCell ref="F18:M18"/>
    <mergeCell ref="N18:Q18"/>
    <mergeCell ref="A15:S15"/>
    <mergeCell ref="A16:F16"/>
    <mergeCell ref="G16:S16"/>
    <mergeCell ref="A14:E14"/>
    <mergeCell ref="F14:M14"/>
    <mergeCell ref="N14:Q14"/>
    <mergeCell ref="A11:S11"/>
    <mergeCell ref="A12:F12"/>
    <mergeCell ref="G12:S12"/>
    <mergeCell ref="A13:E13"/>
    <mergeCell ref="F13:M13"/>
    <mergeCell ref="N13:Q13"/>
    <mergeCell ref="A1:S1"/>
    <mergeCell ref="A2:S2"/>
    <mergeCell ref="A3:D3"/>
    <mergeCell ref="N6:Q6"/>
    <mergeCell ref="Q3:R3"/>
    <mergeCell ref="E3:P3"/>
    <mergeCell ref="A4:S5"/>
    <mergeCell ref="A6:E6"/>
    <mergeCell ref="F6:M6"/>
    <mergeCell ref="F10:M10"/>
    <mergeCell ref="N10:Q10"/>
    <mergeCell ref="A10:E10"/>
    <mergeCell ref="A7:S7"/>
    <mergeCell ref="A9:E9"/>
    <mergeCell ref="F9:M9"/>
    <mergeCell ref="N9:Q9"/>
    <mergeCell ref="A8:F8"/>
    <mergeCell ref="G8:S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2" manualBreakCount="2">
    <brk id="32" max="255" man="1"/>
    <brk id="6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84"/>
  <sheetViews>
    <sheetView workbookViewId="0" topLeftCell="A1">
      <selection activeCell="A70" sqref="A70:L70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1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88" t="s">
        <v>193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11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7" t="s">
        <v>84</v>
      </c>
      <c r="S3" s="59" t="str">
        <f>'[2]p1'!$H$4</f>
        <v>2007.1</v>
      </c>
    </row>
    <row r="4" spans="1:19" s="1" customFormat="1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</row>
    <row r="5" spans="1:19" s="8" customFormat="1" ht="13.5" thickBo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</row>
    <row r="6" spans="1:19" ht="13.5" thickBot="1">
      <c r="A6" s="412" t="s">
        <v>12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4"/>
      <c r="M6" s="412" t="s">
        <v>17</v>
      </c>
      <c r="N6" s="413"/>
      <c r="O6" s="413"/>
      <c r="P6" s="413"/>
      <c r="Q6" s="414"/>
      <c r="R6" s="33" t="s">
        <v>19</v>
      </c>
      <c r="S6" s="30" t="s">
        <v>25</v>
      </c>
    </row>
    <row r="7" spans="1:19" s="45" customFormat="1" ht="12.75">
      <c r="A7" s="380" t="str">
        <f>T('[2]p1'!$C$13:$G$13)</f>
        <v>Alciônio Saldanha de Oliveira</v>
      </c>
      <c r="B7" s="422"/>
      <c r="C7" s="422"/>
      <c r="D7" s="423"/>
      <c r="E7" s="386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</row>
    <row r="8" spans="1:19" s="3" customFormat="1" ht="13.5" customHeight="1">
      <c r="A8" s="419" t="str">
        <f>IF('[2]p1'!$A$302&lt;&gt;0,'[2]p1'!$A$302,"")</f>
        <v>Coordenador do programa de desenvolvimento curricular do CCT</v>
      </c>
      <c r="B8" s="419"/>
      <c r="C8" s="419"/>
      <c r="D8" s="419"/>
      <c r="E8" s="420"/>
      <c r="F8" s="420"/>
      <c r="G8" s="420"/>
      <c r="H8" s="420"/>
      <c r="I8" s="420"/>
      <c r="J8" s="420"/>
      <c r="K8" s="420"/>
      <c r="L8" s="420"/>
      <c r="M8" s="420" t="str">
        <f>IF('[2]p1'!$H$302&lt;&gt;0,'[2]p1'!$H$302,"")</f>
        <v>Port/DCCT/008/2006</v>
      </c>
      <c r="N8" s="420"/>
      <c r="O8" s="420"/>
      <c r="P8" s="420"/>
      <c r="Q8" s="420"/>
      <c r="R8" s="118">
        <f>IF('[2]p1'!$J$302&lt;&gt;0,'[2]p1'!$J$302,"")</f>
        <v>38751</v>
      </c>
      <c r="S8" s="118">
        <f>IF('[2]p1'!$K$302&lt;&gt;0,'[2]p1'!$K$302,"")</f>
      </c>
    </row>
    <row r="9" spans="1:19" s="3" customFormat="1" ht="13.5" customHeight="1">
      <c r="A9" s="419" t="str">
        <f>IF('[2]p1'!$A$306&lt;&gt;0,'[2]p1'!$A$306,"")</f>
        <v>Comissão de Avaliação de Estágio Probatório (Profa. Patricia)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 t="str">
        <f>IF('[2]p1'!$H$306&lt;&gt;0,'[2]p1'!$H$306,"")</f>
        <v>Port./UAME/02/2006</v>
      </c>
      <c r="N9" s="419"/>
      <c r="O9" s="419"/>
      <c r="P9" s="419"/>
      <c r="Q9" s="419"/>
      <c r="R9" s="35">
        <f>IF('[2]p1'!$J$306&lt;&gt;0,'[2]p1'!$J$306,"")</f>
        <v>38814</v>
      </c>
      <c r="S9" s="35">
        <f>IF('[2]p1'!$K$306&lt;&gt;0,'[2]p1'!$K$306,"")</f>
        <v>39909</v>
      </c>
    </row>
    <row r="10" spans="1:19" s="3" customFormat="1" ht="13.5" customHeight="1">
      <c r="A10" s="419" t="str">
        <f>IF('[2]p1'!$A$310&lt;&gt;0,'[2]p1'!$A$310,"")</f>
        <v>Coordenador do Projeto de Monitoria - DME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>
        <f>IF('[2]p1'!$H$310&lt;&gt;0,'[2]p1'!$H$310,"")</f>
      </c>
      <c r="N10" s="419"/>
      <c r="O10" s="419"/>
      <c r="P10" s="419"/>
      <c r="Q10" s="419"/>
      <c r="R10" s="35">
        <f>IF('[2]p1'!$J$310&lt;&gt;0,'[2]p1'!$J$310,"")</f>
        <v>38901</v>
      </c>
      <c r="S10" s="35">
        <f>IF('[2]p1'!$K$310&lt;&gt;0,'[2]p1'!$K$310,"")</f>
      </c>
    </row>
    <row r="11" spans="1:19" s="3" customFormat="1" ht="13.5" customHeight="1">
      <c r="A11" s="421" t="str">
        <f>IF('[2]p1'!$A$314&lt;&gt;0,'[2]p1'!$A$314,"")</f>
        <v>Membro da comissão de avaliação dos Projetos Pedagógicos de Cursos do CCT 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 t="str">
        <f>IF('[2]p1'!$H$314&lt;&gt;0,'[2]p1'!$H$314,"")</f>
        <v>Port./UAME 03/2005</v>
      </c>
      <c r="N11" s="421"/>
      <c r="O11" s="421"/>
      <c r="P11" s="421"/>
      <c r="Q11" s="421"/>
      <c r="R11" s="35">
        <f>IF('[2]p1'!$J$314&lt;&gt;0,'[2]p1'!$J$314,"")</f>
        <v>38463</v>
      </c>
      <c r="S11" s="35">
        <f>IF('[2]p1'!$K$314&lt;&gt;0,'[2]p1'!$K$314,"")</f>
      </c>
    </row>
    <row r="12" spans="1:19" s="3" customFormat="1" ht="11.25">
      <c r="A12" s="418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5" customFormat="1" ht="11.25">
      <c r="A13" s="405" t="str">
        <f>T('[2]p5'!$C$13:$G$13)</f>
        <v>Antônio José da Silva</v>
      </c>
      <c r="B13" s="406"/>
      <c r="C13" s="406"/>
      <c r="D13" s="425"/>
      <c r="E13" s="386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</row>
    <row r="14" spans="1:19" s="3" customFormat="1" ht="13.5" customHeight="1">
      <c r="A14" s="419" t="str">
        <f>IF('[2]p5'!$A$302&lt;&gt;0,'[2]p5'!$A$302,"")</f>
        <v>Comissão de Avaliação de Progressão Funcional</v>
      </c>
      <c r="B14" s="419"/>
      <c r="C14" s="419"/>
      <c r="D14" s="419"/>
      <c r="E14" s="420"/>
      <c r="F14" s="420"/>
      <c r="G14" s="420"/>
      <c r="H14" s="420"/>
      <c r="I14" s="420"/>
      <c r="J14" s="420"/>
      <c r="K14" s="420"/>
      <c r="L14" s="420"/>
      <c r="M14" s="420" t="str">
        <f>IF('[2]p5'!$H$302&lt;&gt;0,'[2]p5'!$H$302,"")</f>
        <v>Port./UAME/CCT/UFCG/30/07</v>
      </c>
      <c r="N14" s="420"/>
      <c r="O14" s="420"/>
      <c r="P14" s="420"/>
      <c r="Q14" s="420"/>
      <c r="R14" s="118">
        <f>IF('[2]p5'!$J$302&lt;&gt;0,'[2]p5'!$J$302,"")</f>
        <v>39267</v>
      </c>
      <c r="S14" s="118">
        <f>IF('[2]p5'!$K$302&lt;&gt;0,'[2]p5'!$K$302,"")</f>
        <v>39282</v>
      </c>
    </row>
    <row r="15" spans="1:19" s="3" customFormat="1" ht="11.25">
      <c r="A15" s="418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5" customFormat="1" ht="11.25">
      <c r="A16" s="405" t="str">
        <f>T('[2]p6'!$C$13:$G$13)</f>
        <v>Antônio Pereira Brandão Júnior</v>
      </c>
      <c r="B16" s="406"/>
      <c r="C16" s="406"/>
      <c r="D16" s="425"/>
      <c r="E16" s="386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</row>
    <row r="17" spans="1:19" s="3" customFormat="1" ht="13.5" customHeight="1">
      <c r="A17" s="419" t="str">
        <f>IF('[2]p6'!$A$302&lt;&gt;0,'[2]p6'!$A$302,"")</f>
        <v>Comissão de Avaliação de Estágio Probatório (Prof. Marcelo)</v>
      </c>
      <c r="B17" s="419"/>
      <c r="C17" s="419"/>
      <c r="D17" s="419"/>
      <c r="E17" s="420"/>
      <c r="F17" s="420"/>
      <c r="G17" s="420"/>
      <c r="H17" s="420"/>
      <c r="I17" s="420"/>
      <c r="J17" s="420"/>
      <c r="K17" s="420"/>
      <c r="L17" s="420"/>
      <c r="M17" s="420" t="str">
        <f>IF('[2]p6'!$H$302&lt;&gt;0,'[2]p6'!$H$302,"")</f>
        <v>Port./UAME/05/2007</v>
      </c>
      <c r="N17" s="420"/>
      <c r="O17" s="420"/>
      <c r="P17" s="420"/>
      <c r="Q17" s="420"/>
      <c r="R17" s="118">
        <f>IF('[2]p6'!$J$302&lt;&gt;0,'[2]p6'!$J$302,"")</f>
        <v>39149</v>
      </c>
      <c r="S17" s="118">
        <f>IF('[2]p6'!$K$302&lt;&gt;0,'[2]p6'!$K$302,"")</f>
        <v>40245</v>
      </c>
    </row>
    <row r="18" spans="1:19" s="3" customFormat="1" ht="13.5" customHeight="1">
      <c r="A18" s="419" t="str">
        <f>IF('[2]p6'!$A$306&lt;&gt;0,'[2]p6'!$A$306,"")</f>
        <v>Comissão de Avaliação de Estágio Probatório (Profa. Miichelli)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 t="str">
        <f>IF('[2]p6'!$H$306&lt;&gt;0,'[2]p6'!$H$306,"")</f>
        <v>Port./UAME/ 04/2007</v>
      </c>
      <c r="N18" s="419"/>
      <c r="O18" s="419"/>
      <c r="P18" s="419"/>
      <c r="Q18" s="419"/>
      <c r="R18" s="35">
        <f>IF('[2]p6'!$J$306&lt;&gt;0,'[2]p6'!$J$306,"")</f>
        <v>39149</v>
      </c>
      <c r="S18" s="35">
        <f>IF('[2]p6'!$K$306&lt;&gt;0,'[2]p6'!$K$306,"")</f>
        <v>40245</v>
      </c>
    </row>
    <row r="19" spans="1:19" s="3" customFormat="1" ht="11.25">
      <c r="A19" s="418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5" customFormat="1" ht="11.25">
      <c r="A20" s="405" t="str">
        <f>T('[2]p7'!$C$13:$G$13)</f>
        <v>Aparecido Jesuino de Souza</v>
      </c>
      <c r="B20" s="406"/>
      <c r="C20" s="406"/>
      <c r="D20" s="425"/>
      <c r="E20" s="386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</row>
    <row r="21" spans="1:19" s="3" customFormat="1" ht="13.5" customHeight="1">
      <c r="A21" s="419" t="str">
        <f>IF('[2]p7'!$A$306&lt;&gt;0,'[2]p7'!$A$306,"")</f>
        <v>Coordenação local do Projeto Instituto do Milênio em Matemática: IM-AGIMP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 t="str">
        <f>IF('[2]p7'!$H$306&lt;&gt;0,'[2]p7'!$H$306,"")</f>
        <v>Email do Jacob</v>
      </c>
      <c r="N21" s="419"/>
      <c r="O21" s="419"/>
      <c r="P21" s="419"/>
      <c r="Q21" s="419"/>
      <c r="R21" s="35">
        <f>IF('[2]p7'!$J$306&lt;&gt;0,'[2]p7'!$J$306,"")</f>
        <v>37316</v>
      </c>
      <c r="S21" s="35">
        <f>IF('[2]p7'!$K$306&lt;&gt;0,'[2]p7'!$K$306,"")</f>
      </c>
    </row>
    <row r="22" spans="1:19" s="3" customFormat="1" ht="13.5" customHeight="1">
      <c r="A22" s="419" t="str">
        <f>IF('[2]p7'!$A$310&lt;&gt;0,'[2]p7'!$A$310,"")</f>
        <v>Coordenação do Laboratório de Informática (LIDME) da UAME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 t="str">
        <f>IF('[2]p7'!$H$310&lt;&gt;0,'[2]p7'!$H$310,"")</f>
        <v>Port./UAME/006/06</v>
      </c>
      <c r="N22" s="419"/>
      <c r="O22" s="419"/>
      <c r="P22" s="419"/>
      <c r="Q22" s="419"/>
      <c r="R22" s="35">
        <f>IF('[2]p7'!$J$310&lt;&gt;0,'[2]p7'!$J$310,"")</f>
        <v>38940</v>
      </c>
      <c r="S22" s="35">
        <f>IF('[2]p7'!$K$310&lt;&gt;0,'[2]p7'!$K$310,"")</f>
      </c>
    </row>
    <row r="23" spans="1:19" s="3" customFormat="1" ht="13.5" customHeight="1">
      <c r="A23" s="421" t="str">
        <f>IF('[2]p7'!$A$314&lt;&gt;0,'[2]p7'!$A$314,"")</f>
        <v>Coordenação da Biblioteca Setorial da UAME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 t="str">
        <f>IF('[2]p7'!$H$314&lt;&gt;0,'[2]p7'!$H$314,"")</f>
        <v>Port./UAME/010/06</v>
      </c>
      <c r="N23" s="421"/>
      <c r="O23" s="421"/>
      <c r="P23" s="421"/>
      <c r="Q23" s="421"/>
      <c r="R23" s="35">
        <f>IF('[2]p7'!$J$314&lt;&gt;0,'[2]p7'!$J$314,"")</f>
        <v>38951</v>
      </c>
      <c r="S23" s="35">
        <f>IF('[2]p7'!$K$314&lt;&gt;0,'[2]p7'!$K$314,"")</f>
      </c>
    </row>
    <row r="24" spans="1:19" s="3" customFormat="1" ht="13.5" customHeight="1">
      <c r="A24" s="419" t="str">
        <f>IF('[2]p7'!$A$318&lt;&gt;0,'[2]p7'!$A$318,"")</f>
        <v>Avaliação p/ Progressão Funcional para a Classe de Professor Associado</v>
      </c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 t="str">
        <f>IF('[2]p7'!$H$318&lt;&gt;0,'[2]p7'!$H$318,"")</f>
        <v>Port. GR/057/2006</v>
      </c>
      <c r="N24" s="419"/>
      <c r="O24" s="419"/>
      <c r="P24" s="419"/>
      <c r="Q24" s="419"/>
      <c r="R24" s="35">
        <f>IF('[2]p7'!$J$318&lt;&gt;0,'[2]p7'!$J$318,"")</f>
        <v>38959</v>
      </c>
      <c r="S24" s="35">
        <f>IF('[2]p7'!$K$318&lt;&gt;0,'[2]p7'!$K$318,"")</f>
        <v>39351</v>
      </c>
    </row>
    <row r="25" spans="1:19" s="3" customFormat="1" ht="13.5" customHeight="1">
      <c r="A25" s="419" t="str">
        <f>IF('[2]p46'!$A$306&lt;&gt;0,'[2]p46'!$A$306,"")</f>
        <v>Pres. da Comissão de Avaliação de Estágio Probatório da Profa Bianca Caretta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 t="str">
        <f>IF('[2]p46'!$H$306&lt;&gt;0,'[2]p46'!$H$306,"")</f>
        <v>Port./UAME/007/06</v>
      </c>
      <c r="N25" s="419"/>
      <c r="O25" s="419"/>
      <c r="P25" s="419"/>
      <c r="Q25" s="419"/>
      <c r="R25" s="35">
        <f>IF('[2]p46'!$J$306&lt;&gt;0,'[2]p46'!$J$306,"")</f>
        <v>38947</v>
      </c>
      <c r="S25" s="35">
        <f>IF('[2]p46'!$K$306&lt;&gt;0,'[2]p46'!$K$306,"")</f>
        <v>40042</v>
      </c>
    </row>
    <row r="26" spans="1:19" s="3" customFormat="1" ht="13.5" customHeight="1">
      <c r="A26" s="419" t="str">
        <f>IF('[2]p46'!$A$310&lt;&gt;0,'[2]p46'!$A$310,"")</f>
        <v>Pres. da Comissão de Avaliação de Estágio Probatório do Prof. Jesualdo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 t="str">
        <f>IF('[2]p46'!$H$310&lt;&gt;0,'[2]p46'!$H$310,"")</f>
        <v>Port./UAME/008/06</v>
      </c>
      <c r="N26" s="419"/>
      <c r="O26" s="419"/>
      <c r="P26" s="419"/>
      <c r="Q26" s="419"/>
      <c r="R26" s="35">
        <f>IF('[2]p46'!$J$310&lt;&gt;0,'[2]p46'!$J$310,"")</f>
        <v>38947</v>
      </c>
      <c r="S26" s="35">
        <f>IF('[2]p46'!$K$310&lt;&gt;0,'[2]p46'!$K$310,"")</f>
        <v>40042</v>
      </c>
    </row>
    <row r="27" spans="1:19" s="3" customFormat="1" ht="13.5" customHeight="1">
      <c r="A27" s="421" t="str">
        <f>IF('[2]p46'!$A$314&lt;&gt;0,'[2]p46'!$A$314,"")</f>
        <v>Presidente da Comissão de Avaliação de Estágio Probatório do Prof. (Claudianor)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 t="str">
        <f>IF('[2]p46'!$H$314&lt;&gt;0,'[2]p46'!$H$314,"")</f>
        <v>Port./UAME/004/06</v>
      </c>
      <c r="N27" s="421"/>
      <c r="O27" s="421"/>
      <c r="P27" s="421"/>
      <c r="Q27" s="421"/>
      <c r="R27" s="35">
        <f>IF('[2]p46'!$J$314&lt;&gt;0,'[2]p46'!$J$314,"")</f>
        <v>38947</v>
      </c>
      <c r="S27" s="35">
        <f>IF('[2]p46'!$K$314&lt;&gt;0,'[2]p46'!$K$314,"")</f>
        <v>40042</v>
      </c>
    </row>
    <row r="28" spans="1:19" s="3" customFormat="1" ht="11.25">
      <c r="A28" s="418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5" customFormat="1" ht="11.25">
      <c r="A29" s="405" t="str">
        <f>T('[2]p8'!$C$13:$G$13)</f>
        <v>Bianca Morelli Casalvara Caretta</v>
      </c>
      <c r="B29" s="406"/>
      <c r="C29" s="406"/>
      <c r="D29" s="425"/>
      <c r="E29" s="386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</row>
    <row r="30" spans="1:19" s="3" customFormat="1" ht="13.5" customHeight="1">
      <c r="A30" s="419" t="str">
        <f>IF('[2]p8'!$A$302&lt;&gt;0,'[2]p8'!$A$302,"")</f>
        <v>Coordenação de Conferências da UAME</v>
      </c>
      <c r="B30" s="419"/>
      <c r="C30" s="419"/>
      <c r="D30" s="419"/>
      <c r="E30" s="420"/>
      <c r="F30" s="420"/>
      <c r="G30" s="420"/>
      <c r="H30" s="420"/>
      <c r="I30" s="420"/>
      <c r="J30" s="420"/>
      <c r="K30" s="420"/>
      <c r="L30" s="420"/>
      <c r="M30" s="420" t="str">
        <f>IF('[2]p8'!$H$302&lt;&gt;0,'[2]p8'!$H$302,"")</f>
        <v>Port./UAME/015/2006</v>
      </c>
      <c r="N30" s="420"/>
      <c r="O30" s="420"/>
      <c r="P30" s="420"/>
      <c r="Q30" s="420"/>
      <c r="R30" s="118">
        <f>IF('[2]p8'!$J$302&lt;&gt;0,'[2]p8'!$J$302,"")</f>
        <v>38982</v>
      </c>
      <c r="S30" s="118">
        <f>IF('[2]p8'!$K$302&lt;&gt;0,'[2]p8'!$K$302,"")</f>
      </c>
    </row>
    <row r="31" spans="1:19" s="3" customFormat="1" ht="11.25">
      <c r="A31" s="418"/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45" customFormat="1" ht="11.25">
      <c r="A32" s="405" t="str">
        <f>T('[2]p10'!$C$13:$G$13)</f>
        <v>Claudianor Oliveira Alves</v>
      </c>
      <c r="B32" s="406"/>
      <c r="C32" s="406"/>
      <c r="D32" s="425"/>
      <c r="E32" s="386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</row>
    <row r="33" spans="1:19" s="3" customFormat="1" ht="13.5" customHeight="1">
      <c r="A33" s="419" t="str">
        <f>IF('[2]p10'!$A$302&lt;&gt;0,'[2]p10'!$A$302,"")</f>
        <v>Pres. da Comissão de Avaliação de Estágio Probatório do Prof. Sérgio</v>
      </c>
      <c r="B33" s="419"/>
      <c r="C33" s="419"/>
      <c r="D33" s="419"/>
      <c r="E33" s="420"/>
      <c r="F33" s="420"/>
      <c r="G33" s="420"/>
      <c r="H33" s="420"/>
      <c r="I33" s="420"/>
      <c r="J33" s="420"/>
      <c r="K33" s="420"/>
      <c r="L33" s="420"/>
      <c r="M33" s="420" t="str">
        <f>IF('[2]p10'!$H$302&lt;&gt;0,'[2]p10'!$H$302,"")</f>
        <v>Port./DME/07/2002</v>
      </c>
      <c r="N33" s="420"/>
      <c r="O33" s="420"/>
      <c r="P33" s="420"/>
      <c r="Q33" s="420"/>
      <c r="R33" s="118">
        <f>IF('[2]p10'!$J$302&lt;&gt;0,'[2]p10'!$J$302,"")</f>
        <v>37414</v>
      </c>
      <c r="S33" s="118">
        <f>IF('[2]p10'!$K$302&lt;&gt;0,'[2]p10'!$K$302,"")</f>
        <v>38510</v>
      </c>
    </row>
    <row r="34" spans="1:19" s="3" customFormat="1" ht="13.5" customHeight="1">
      <c r="A34" s="419" t="str">
        <f>IF('[2]p10'!$A$306&lt;&gt;0,'[2]p10'!$A$306,"")</f>
        <v>Pres. da Comissão de Avaliação de Estágio Probatório do Prof. Alexsandro</v>
      </c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 t="str">
        <f>IF('[2]p10'!$H$306&lt;&gt;0,'[2]p10'!$H$306,"")</f>
        <v>Port./DME/07/2002</v>
      </c>
      <c r="N34" s="419"/>
      <c r="O34" s="419"/>
      <c r="P34" s="419"/>
      <c r="Q34" s="419"/>
      <c r="R34" s="35">
        <f>IF('[2]p10'!$J$306&lt;&gt;0,'[2]p10'!$J$306,"")</f>
        <v>37414</v>
      </c>
      <c r="S34" s="35">
        <f>IF('[2]p10'!$K$306&lt;&gt;0,'[2]p10'!$K$306,"")</f>
        <v>38510</v>
      </c>
    </row>
    <row r="35" spans="1:19" s="3" customFormat="1" ht="13.5" customHeight="1">
      <c r="A35" s="419" t="str">
        <f>IF('[2]p10'!$A$310&lt;&gt;0,'[2]p10'!$A$310,"")</f>
        <v>Pres. da comissão de Avaliação de Estágio Probatório do Prof. Joseilson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 t="str">
        <f>IF('[2]p10'!$H$310&lt;&gt;0,'[2]p10'!$H$310,"")</f>
        <v>Port./DME/14/2002</v>
      </c>
      <c r="N35" s="419"/>
      <c r="O35" s="419"/>
      <c r="P35" s="419"/>
      <c r="Q35" s="419"/>
      <c r="R35" s="35">
        <f>IF('[2]p10'!$J$310&lt;&gt;0,'[2]p10'!$J$310,"")</f>
        <v>37474</v>
      </c>
      <c r="S35" s="35">
        <f>IF('[2]p10'!$K$310&lt;&gt;0,'[2]p10'!$K$310,"")</f>
        <v>38570</v>
      </c>
    </row>
    <row r="36" spans="1:19" s="3" customFormat="1" ht="13.5" customHeight="1">
      <c r="A36" s="419" t="str">
        <f>IF('[2]p10'!$A$314&lt;&gt;0,'[2]p10'!$A$314,"")</f>
        <v>Coord. do Projeto Eq. Dif.  Aplicadas e Álgebra com Identidades Polinomiais</v>
      </c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 t="str">
        <f>IF('[2]p10'!$H$314&lt;&gt;0,'[2]p10'!$H$314,"")</f>
        <v>E-mail CNPq</v>
      </c>
      <c r="N36" s="419"/>
      <c r="O36" s="419"/>
      <c r="P36" s="419"/>
      <c r="Q36" s="419"/>
      <c r="R36" s="35">
        <f>IF('[2]p10'!$J$314&lt;&gt;0,'[2]p10'!$J$314,"")</f>
        <v>39144</v>
      </c>
      <c r="S36" s="35">
        <f>IF('[2]p10'!$K$314&lt;&gt;0,'[2]p10'!$K$314,"")</f>
        <v>39874</v>
      </c>
    </row>
    <row r="37" spans="1:19" s="45" customFormat="1" ht="11.25">
      <c r="A37" s="426" t="str">
        <f>T('[2]p11'!$C$13:$G$13)</f>
        <v>Daniel Cordeiro de Morais Filho</v>
      </c>
      <c r="B37" s="427"/>
      <c r="C37" s="427"/>
      <c r="D37" s="428"/>
      <c r="E37" s="386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</row>
    <row r="38" spans="1:19" s="3" customFormat="1" ht="13.5" customHeight="1">
      <c r="A38" s="419" t="str">
        <f>IF('[2]p11'!$A$310&lt;&gt;0,'[2]p11'!$A$310,"")</f>
        <v>Comissão de Avaliação de Estágio Probatório do Prof. (Claudianor)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 t="str">
        <f>IF('[2]p11'!$H$310&lt;&gt;0,'[2]p11'!$H$310,"")</f>
        <v>Port./UAME/004/06</v>
      </c>
      <c r="N38" s="419"/>
      <c r="O38" s="419"/>
      <c r="P38" s="419"/>
      <c r="Q38" s="419"/>
      <c r="R38" s="35">
        <f>IF('[2]p11'!$J$310&lt;&gt;0,'[2]p11'!$J$310,"")</f>
        <v>38947</v>
      </c>
      <c r="S38" s="35">
        <f>IF('[2]p11'!$K$310&lt;&gt;0,'[2]p11'!$K$310,"")</f>
        <v>40042</v>
      </c>
    </row>
    <row r="39" spans="1:19" s="3" customFormat="1" ht="13.5" customHeight="1">
      <c r="A39" s="421" t="str">
        <f>IF('[2]p11'!$A$314&lt;&gt;0,'[2]p11'!$A$314,"")</f>
        <v>Pres. da Comissão de Avaliação p/ Progressão Funcional para a Classe de Professor Associado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 t="str">
        <f>IF('[2]p11'!$H$314&lt;&gt;0,'[2]p11'!$H$314,"")</f>
        <v>Port. GR/058/2006</v>
      </c>
      <c r="N39" s="421"/>
      <c r="O39" s="421"/>
      <c r="P39" s="421"/>
      <c r="Q39" s="421"/>
      <c r="R39" s="35">
        <f>IF('[2]p11'!$J$314&lt;&gt;0,'[2]p11'!$J$314,"")</f>
        <v>38959</v>
      </c>
      <c r="S39" s="35">
        <f>IF('[2]p11'!$K$314&lt;&gt;0,'[2]p11'!$K$314,"")</f>
      </c>
    </row>
    <row r="40" spans="1:19" s="3" customFormat="1" ht="13.5" customHeight="1">
      <c r="A40" s="419" t="str">
        <f>IF('[2]p11'!$A$318&lt;&gt;0,'[2]p11'!$A$318,"")</f>
        <v>Comissão de avaliação para Ascensão funcional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 t="str">
        <f>IF('[2]p11'!$H$318&lt;&gt;0,'[2]p11'!$H$318,"")</f>
        <v>Port. 03/3007/DME</v>
      </c>
      <c r="N40" s="419"/>
      <c r="O40" s="419"/>
      <c r="P40" s="419"/>
      <c r="Q40" s="419"/>
      <c r="R40" s="35">
        <f>IF('[2]p11'!$J$318&lt;&gt;0,'[2]p11'!$J$318,"")</f>
        <v>39149</v>
      </c>
      <c r="S40" s="35">
        <f>IF('[2]p11'!$K$318&lt;&gt;0,'[2]p11'!$K$318,"")</f>
      </c>
    </row>
    <row r="41" spans="1:19" s="3" customFormat="1" ht="11.25">
      <c r="A41" s="418"/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s="45" customFormat="1" ht="11.25">
      <c r="A42" s="405" t="str">
        <f>T('[2]p12'!$C$13:$G$13)</f>
        <v>Florence Ayres Campello de Oliveira</v>
      </c>
      <c r="B42" s="406"/>
      <c r="C42" s="406"/>
      <c r="D42" s="425"/>
      <c r="E42" s="386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</row>
    <row r="43" spans="1:19" s="3" customFormat="1" ht="13.5" customHeight="1">
      <c r="A43" s="419" t="str">
        <f>IF('[2]p12'!$A$302&lt;&gt;0,'[2]p12'!$A$302,"")</f>
        <v>Sub-Coordenadora do LAPEM</v>
      </c>
      <c r="B43" s="419"/>
      <c r="C43" s="419"/>
      <c r="D43" s="419"/>
      <c r="E43" s="420"/>
      <c r="F43" s="420"/>
      <c r="G43" s="420"/>
      <c r="H43" s="420"/>
      <c r="I43" s="420"/>
      <c r="J43" s="420"/>
      <c r="K43" s="420"/>
      <c r="L43" s="420"/>
      <c r="M43" s="420">
        <f>IF('[2]p12'!$H$302&lt;&gt;0,'[2]p12'!$H$302,"")</f>
      </c>
      <c r="N43" s="420"/>
      <c r="O43" s="420"/>
      <c r="P43" s="420"/>
      <c r="Q43" s="420"/>
      <c r="R43" s="118">
        <f>IF('[2]p12'!$J$302&lt;&gt;0,'[2]p12'!$J$302,"")</f>
      </c>
      <c r="S43" s="118">
        <f>IF('[2]p12'!$K$302&lt;&gt;0,'[2]p12'!$K$302,"")</f>
      </c>
    </row>
    <row r="44" spans="1:19" s="3" customFormat="1" ht="11.25">
      <c r="A44" s="418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5" customFormat="1" ht="11.25">
      <c r="A45" s="405" t="str">
        <f>T('[2]p13'!$C$13:$G$13)</f>
        <v>Francisco Antônio Morais de Souza</v>
      </c>
      <c r="B45" s="406"/>
      <c r="C45" s="406"/>
      <c r="D45" s="425"/>
      <c r="E45" s="386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</row>
    <row r="46" spans="1:19" s="3" customFormat="1" ht="13.5" customHeight="1">
      <c r="A46" s="419" t="str">
        <f>IF('[2]p13'!$A$302&lt;&gt;0,'[2]p13'!$A$302,"")</f>
        <v>Coordenador do LANEST</v>
      </c>
      <c r="B46" s="419"/>
      <c r="C46" s="419"/>
      <c r="D46" s="419"/>
      <c r="E46" s="420"/>
      <c r="F46" s="420"/>
      <c r="G46" s="420"/>
      <c r="H46" s="420"/>
      <c r="I46" s="420"/>
      <c r="J46" s="420"/>
      <c r="K46" s="420"/>
      <c r="L46" s="420"/>
      <c r="M46" s="420">
        <f>IF('[2]p13'!$H$302&lt;&gt;0,'[2]p13'!$H$302,"")</f>
      </c>
      <c r="N46" s="420"/>
      <c r="O46" s="420"/>
      <c r="P46" s="420"/>
      <c r="Q46" s="420"/>
      <c r="R46" s="118">
        <f>IF('[2]p13'!$J$302&lt;&gt;0,'[2]p13'!$J$302,"")</f>
      </c>
      <c r="S46" s="118">
        <f>IF('[2]p13'!$K$302&lt;&gt;0,'[2]p13'!$K$302,"")</f>
      </c>
    </row>
    <row r="47" spans="1:19" s="3" customFormat="1" ht="13.5" customHeight="1">
      <c r="A47" s="419" t="str">
        <f>IF('[2]p13'!$A$306&lt;&gt;0,'[2]p13'!$A$306,"")</f>
        <v>Coordenador da Área de Estatística</v>
      </c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>
        <f>IF('[2]p13'!$H$306&lt;&gt;0,'[2]p13'!$H$306,"")</f>
      </c>
      <c r="N47" s="419"/>
      <c r="O47" s="419"/>
      <c r="P47" s="419"/>
      <c r="Q47" s="419"/>
      <c r="R47" s="35">
        <f>IF('[2]p13'!$J$306&lt;&gt;0,'[2]p13'!$J$306,"")</f>
      </c>
      <c r="S47" s="35">
        <f>IF('[2]p13'!$K$306&lt;&gt;0,'[2]p13'!$K$306,"")</f>
      </c>
    </row>
    <row r="48" spans="1:19" s="3" customFormat="1" ht="13.5" customHeight="1">
      <c r="A48" s="419" t="str">
        <f>IF('[2]p13'!$A$310&lt;&gt;0,'[2]p13'!$A$310,"")</f>
        <v>Coordenador do Programa de Recursos Humanos da ANP (PRH-25/ANP)</v>
      </c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 t="str">
        <f>IF('[2]p13'!$H$310&lt;&gt;0,'[2]p13'!$H$310,"")</f>
        <v>Port 076/2006-UFCG</v>
      </c>
      <c r="N48" s="419"/>
      <c r="O48" s="419"/>
      <c r="P48" s="419"/>
      <c r="Q48" s="419"/>
      <c r="R48" s="35">
        <f>IF('[2]p13'!$J$310&lt;&gt;0,'[2]p13'!$J$310,"")</f>
        <v>38992</v>
      </c>
      <c r="S48" s="35">
        <f>IF('[2]p13'!$K$310&lt;&gt;0,'[2]p13'!$K$310,"")</f>
      </c>
    </row>
    <row r="49" spans="1:19" s="3" customFormat="1" ht="11.25">
      <c r="A49" s="418"/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5" customFormat="1" ht="11.25">
      <c r="A50" s="405" t="str">
        <f>T('[2]p16'!$C$13:$G$13)</f>
        <v>Izabel Maria Barbosa de Albuquerque</v>
      </c>
      <c r="B50" s="406"/>
      <c r="C50" s="406"/>
      <c r="D50" s="425"/>
      <c r="E50" s="386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</row>
    <row r="51" spans="1:19" s="3" customFormat="1" ht="13.5" customHeight="1">
      <c r="A51" s="419" t="str">
        <f>IF('[2]p16'!$A$302&lt;&gt;0,'[2]p16'!$A$302,"")</f>
        <v>Coordenadora do Laboratório de Pesquisa em Ensino de Matemática </v>
      </c>
      <c r="B51" s="419"/>
      <c r="C51" s="419"/>
      <c r="D51" s="419"/>
      <c r="E51" s="420"/>
      <c r="F51" s="420"/>
      <c r="G51" s="420"/>
      <c r="H51" s="420"/>
      <c r="I51" s="420"/>
      <c r="J51" s="420"/>
      <c r="K51" s="420"/>
      <c r="L51" s="420"/>
      <c r="M51" s="420" t="str">
        <f>IF('[2]p16'!$H$302&lt;&gt;0,'[2]p16'!$H$302,"")</f>
        <v>Port./DME/ 04/2005</v>
      </c>
      <c r="N51" s="420"/>
      <c r="O51" s="420"/>
      <c r="P51" s="420"/>
      <c r="Q51" s="420"/>
      <c r="R51" s="118">
        <f>IF('[2]p16'!$J$302&lt;&gt;0,'[2]p16'!$J$302,"")</f>
        <v>38562</v>
      </c>
      <c r="S51" s="118">
        <f>IF('[2]p16'!$K$302&lt;&gt;0,'[2]p16'!$K$302,"")</f>
        <v>39292</v>
      </c>
    </row>
    <row r="52" spans="1:19" s="3" customFormat="1" ht="13.5" customHeight="1">
      <c r="A52" s="419" t="str">
        <f>IF('[2]p16'!$A$306&lt;&gt;0,'[2]p16'!$A$306,"")</f>
        <v>Comissão de Avaliação de Estágio Probatório (Profa. Patricia)</v>
      </c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 t="str">
        <f>IF('[2]p16'!$H$306&lt;&gt;0,'[2]p16'!$H$306,"")</f>
        <v>Port./UAME/02/2006</v>
      </c>
      <c r="N52" s="419"/>
      <c r="O52" s="419"/>
      <c r="P52" s="419"/>
      <c r="Q52" s="419"/>
      <c r="R52" s="35">
        <f>IF('[2]p16'!$J$306&lt;&gt;0,'[2]p16'!$J$306,"")</f>
        <v>38814</v>
      </c>
      <c r="S52" s="35">
        <f>IF('[2]p16'!$K$306&lt;&gt;0,'[2]p16'!$K$306,"")</f>
      </c>
    </row>
    <row r="53" spans="1:19" s="3" customFormat="1" ht="11.25">
      <c r="A53" s="418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5" customFormat="1" ht="11.25">
      <c r="A54" s="405" t="str">
        <f>T('[2]p19'!$C$13:$G$13)</f>
        <v>José de Arimatéia Fernandes</v>
      </c>
      <c r="B54" s="406"/>
      <c r="C54" s="406"/>
      <c r="D54" s="425"/>
      <c r="E54" s="386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</row>
    <row r="55" spans="1:19" s="3" customFormat="1" ht="13.5" customHeight="1">
      <c r="A55" s="419" t="str">
        <f>IF('[2]p19'!$A$302&lt;&gt;0,'[2]p19'!$A$302,"")</f>
        <v>Comissão de Avaliação de Estágio Probatório do Prof. Jesualdo</v>
      </c>
      <c r="B55" s="419"/>
      <c r="C55" s="419"/>
      <c r="D55" s="419"/>
      <c r="E55" s="420"/>
      <c r="F55" s="420"/>
      <c r="G55" s="420"/>
      <c r="H55" s="420"/>
      <c r="I55" s="420"/>
      <c r="J55" s="420"/>
      <c r="K55" s="420"/>
      <c r="L55" s="420"/>
      <c r="M55" s="420" t="str">
        <f>IF('[2]p19'!$H$302&lt;&gt;0,'[2]p19'!$H$302,"")</f>
        <v>Port./UAME/008/06</v>
      </c>
      <c r="N55" s="420"/>
      <c r="O55" s="420"/>
      <c r="P55" s="420"/>
      <c r="Q55" s="420"/>
      <c r="R55" s="118">
        <f>IF('[2]p19'!$J$302&lt;&gt;0,'[2]p19'!$J$302,"")</f>
        <v>38947</v>
      </c>
      <c r="S55" s="118">
        <f>IF('[2]p19'!$K$302&lt;&gt;0,'[2]p19'!$K$302,"")</f>
        <v>40042</v>
      </c>
    </row>
    <row r="56" spans="1:19" s="3" customFormat="1" ht="13.5" customHeight="1">
      <c r="A56" s="419" t="str">
        <f>IF('[2]p19'!$A$306&lt;&gt;0,'[2]p19'!$A$306,"")</f>
        <v>Comissão de Avaliação de Estágio Probatório da Profa Bianca Caretta</v>
      </c>
      <c r="B56" s="419"/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 t="str">
        <f>IF('[2]p19'!$H$306&lt;&gt;0,'[2]p19'!$H$306,"")</f>
        <v>Port./UAME/007/06</v>
      </c>
      <c r="N56" s="419"/>
      <c r="O56" s="419"/>
      <c r="P56" s="419"/>
      <c r="Q56" s="419"/>
      <c r="R56" s="35">
        <f>IF('[2]p19'!$J$306&lt;&gt;0,'[2]p19'!$J$306,"")</f>
        <v>38947</v>
      </c>
      <c r="S56" s="35">
        <f>IF('[2]p19'!$K$306&lt;&gt;0,'[2]p19'!$K$306,"")</f>
        <v>40042</v>
      </c>
    </row>
    <row r="57" spans="1:19" s="3" customFormat="1" ht="11.25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45" customFormat="1" ht="11.25">
      <c r="A58" s="405" t="str">
        <f>T('[2]p22'!$C$13:$G$13)</f>
        <v>José Luiz Neto</v>
      </c>
      <c r="B58" s="406"/>
      <c r="C58" s="406"/>
      <c r="D58" s="425"/>
      <c r="E58" s="386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</row>
    <row r="59" spans="1:19" s="3" customFormat="1" ht="13.5" customHeight="1">
      <c r="A59" s="419" t="str">
        <f>IF('[2]p22'!$A$302&lt;&gt;0,'[2]p22'!$A$302,"")</f>
        <v>Assessor de Graduação/CCT - PROGRAMAS: MONITORIA e PROLICEN</v>
      </c>
      <c r="B59" s="419"/>
      <c r="C59" s="419"/>
      <c r="D59" s="419"/>
      <c r="E59" s="420"/>
      <c r="F59" s="420"/>
      <c r="G59" s="420"/>
      <c r="H59" s="420"/>
      <c r="I59" s="420"/>
      <c r="J59" s="420"/>
      <c r="K59" s="420"/>
      <c r="L59" s="420"/>
      <c r="M59" s="420" t="str">
        <f>IF('[2]p22'!$H$302&lt;&gt;0,'[2]p22'!$H$302,"")</f>
        <v>Port./DCCT/003/2006</v>
      </c>
      <c r="N59" s="420"/>
      <c r="O59" s="420"/>
      <c r="P59" s="420"/>
      <c r="Q59" s="420"/>
      <c r="R59" s="118">
        <f>IF('[2]p22'!$J$302&lt;&gt;0,'[2]p22'!$J$302,"")</f>
        <v>38751</v>
      </c>
      <c r="S59" s="118">
        <f>IF('[2]p22'!$K$302&lt;&gt;0,'[2]p22'!$K$302,"")</f>
      </c>
    </row>
    <row r="60" spans="1:19" s="3" customFormat="1" ht="13.5" customHeight="1">
      <c r="A60" s="419" t="str">
        <f>IF('[2]p22'!$A$306&lt;&gt;0,'[2]p22'!$A$306,"")</f>
        <v>Pres. da Comissão de Avaliação de Estágio Probatório (Amanda, Henrique, Lindomberg)</v>
      </c>
      <c r="B60" s="419"/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 t="str">
        <f>IF('[2]p22'!$H$306&lt;&gt;0,'[2]p22'!$H$306,"")</f>
        <v>Port./DME/02/2004</v>
      </c>
      <c r="N60" s="419"/>
      <c r="O60" s="419"/>
      <c r="P60" s="419"/>
      <c r="Q60" s="419"/>
      <c r="R60" s="35">
        <f>IF('[2]p22'!$J$306&lt;&gt;0,'[2]p22'!$J$306,"")</f>
        <v>38260</v>
      </c>
      <c r="S60" s="35">
        <f>IF('[2]p22'!$K$306&lt;&gt;0,'[2]p22'!$K$306,"")</f>
        <v>39354</v>
      </c>
    </row>
    <row r="61" spans="1:19" s="3" customFormat="1" ht="13.5" customHeight="1">
      <c r="A61" s="419" t="str">
        <f>IF('[2]p22'!$A$310&lt;&gt;0,'[2]p22'!$A$310,"")</f>
        <v>Pres. da Comissão de Avaliação de Estágio Probatório (Profa. Patrícia)</v>
      </c>
      <c r="B61" s="419"/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19" t="str">
        <f>IF('[2]p22'!$H$310&lt;&gt;0,'[2]p22'!$H$310,"")</f>
        <v>Port./UAME/02/2006</v>
      </c>
      <c r="N61" s="419"/>
      <c r="O61" s="419"/>
      <c r="P61" s="419"/>
      <c r="Q61" s="419"/>
      <c r="R61" s="35">
        <f>IF('[2]p22'!$J$310&lt;&gt;0,'[2]p22'!$J$310,"")</f>
        <v>38814</v>
      </c>
      <c r="S61" s="35">
        <f>IF('[2]p22'!$K$310&lt;&gt;0,'[2]p22'!$K$310,"")</f>
        <v>39909</v>
      </c>
    </row>
    <row r="62" spans="1:19" s="3" customFormat="1" ht="13.5" customHeight="1">
      <c r="A62" s="421" t="str">
        <f>IF('[2]p22'!$A$314&lt;&gt;0,'[2]p22'!$A$314,"")</f>
        <v>Coordenador do projeto contextualizando a matemática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>
        <f>IF('[2]p22'!$H$314&lt;&gt;0,'[2]p22'!$H$314,"")</f>
      </c>
      <c r="N62" s="421"/>
      <c r="O62" s="421"/>
      <c r="P62" s="421"/>
      <c r="Q62" s="421"/>
      <c r="R62" s="35">
        <f>IF('[2]p22'!$J$314&lt;&gt;0,'[2]p22'!$J$314,"")</f>
        <v>39234</v>
      </c>
      <c r="S62" s="35">
        <f>IF('[2]p22'!$K$314&lt;&gt;0,'[2]p22'!$K$314,"")</f>
        <v>39541</v>
      </c>
    </row>
    <row r="63" spans="1:19" s="3" customFormat="1" ht="13.5" customHeight="1">
      <c r="A63" s="419" t="str">
        <f>IF('[2]p22'!$A$318&lt;&gt;0,'[2]p22'!$A$318,"")</f>
        <v>Programa de modernização e valorização das engenharias (PROMOVE )</v>
      </c>
      <c r="B63" s="419"/>
      <c r="C63" s="419"/>
      <c r="D63" s="419"/>
      <c r="E63" s="419"/>
      <c r="F63" s="419"/>
      <c r="G63" s="419"/>
      <c r="H63" s="419"/>
      <c r="I63" s="419"/>
      <c r="J63" s="419"/>
      <c r="K63" s="419"/>
      <c r="L63" s="419"/>
      <c r="M63" s="419">
        <f>IF('[2]p22'!$H$318&lt;&gt;0,'[2]p22'!$H$318,"")</f>
      </c>
      <c r="N63" s="419"/>
      <c r="O63" s="419"/>
      <c r="P63" s="419"/>
      <c r="Q63" s="419"/>
      <c r="R63" s="35">
        <f>IF('[2]p22'!$J$318&lt;&gt;0,'[2]p22'!$J$318,"")</f>
        <v>39064</v>
      </c>
      <c r="S63" s="35">
        <f>IF('[2]p22'!$K$318&lt;&gt;0,'[2]p22'!$K$318,"")</f>
      </c>
    </row>
    <row r="64" spans="1:19" s="3" customFormat="1" ht="11.25">
      <c r="A64" s="418"/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s="45" customFormat="1" ht="11.25">
      <c r="A65" s="405" t="str">
        <f>T('[2]p23'!$C$13:$G$13)</f>
        <v>Luiz Mendes Albuquerque Neto</v>
      </c>
      <c r="B65" s="406"/>
      <c r="C65" s="406"/>
      <c r="D65" s="425"/>
      <c r="E65" s="386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</row>
    <row r="66" spans="1:19" s="3" customFormat="1" ht="13.5" customHeight="1">
      <c r="A66" s="419" t="str">
        <f>IF('[2]p23'!$A$302&lt;&gt;0,'[2]p23'!$A$302,"")</f>
        <v>Comissão de Avaliação de Estágio Probatório (Amanda, Henrique, Lindomberg)</v>
      </c>
      <c r="B66" s="419"/>
      <c r="C66" s="419"/>
      <c r="D66" s="419"/>
      <c r="E66" s="420"/>
      <c r="F66" s="420"/>
      <c r="G66" s="420"/>
      <c r="H66" s="420"/>
      <c r="I66" s="420"/>
      <c r="J66" s="420"/>
      <c r="K66" s="420"/>
      <c r="L66" s="420"/>
      <c r="M66" s="420" t="str">
        <f>IF('[2]p23'!$H$302&lt;&gt;0,'[2]p23'!$H$302,"")</f>
        <v>Port./DME/03/2004</v>
      </c>
      <c r="N66" s="420"/>
      <c r="O66" s="420"/>
      <c r="P66" s="420"/>
      <c r="Q66" s="420"/>
      <c r="R66" s="118">
        <f>IF('[2]p23'!$J$302&lt;&gt;0,'[2]p23'!$J$302,"")</f>
        <v>38260</v>
      </c>
      <c r="S66" s="118">
        <f>IF('[2]p23'!$K$302&lt;&gt;0,'[2]p23'!$K$302,"")</f>
        <v>39354</v>
      </c>
    </row>
    <row r="67" spans="1:19" s="3" customFormat="1" ht="13.5" customHeight="1">
      <c r="A67" s="419" t="str">
        <f>IF('[2]p23'!$A$306&lt;&gt;0,'[2]p23'!$A$306,"")</f>
        <v>Comissão de Avaliação dos PPP's do CCT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 t="str">
        <f>IF('[2]p23'!$H$306&lt;&gt;0,'[2]p23'!$H$306,"")</f>
        <v>Port./DME</v>
      </c>
      <c r="N67" s="419"/>
      <c r="O67" s="419"/>
      <c r="P67" s="419"/>
      <c r="Q67" s="419"/>
      <c r="R67" s="35">
        <f>IF('[2]p23'!$J$306&lt;&gt;0,'[2]p23'!$J$306,"")</f>
      </c>
      <c r="S67" s="35">
        <f>IF('[2]p23'!$K$306&lt;&gt;0,'[2]p23'!$K$306,"")</f>
      </c>
    </row>
    <row r="68" spans="1:19" s="3" customFormat="1" ht="11.25">
      <c r="A68" s="418"/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45" customFormat="1" ht="11.25">
      <c r="A69" s="405" t="str">
        <f>T('[2]p25'!$C$13:$G$13)</f>
        <v>Marco Aurélio Soares Souto</v>
      </c>
      <c r="B69" s="406"/>
      <c r="C69" s="406"/>
      <c r="D69" s="425"/>
      <c r="E69" s="386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</row>
    <row r="70" spans="1:19" s="3" customFormat="1" ht="13.5" customHeight="1">
      <c r="A70" s="419" t="str">
        <f>IF('[2]p25'!$A$302&lt;&gt;0,'[2]p25'!$A$302,"")</f>
        <v>Pres. da Comissão de Avaliação p/ Progressão Funcional para a Classe de Professor Associado</v>
      </c>
      <c r="B70" s="419"/>
      <c r="C70" s="419"/>
      <c r="D70" s="419"/>
      <c r="E70" s="420"/>
      <c r="F70" s="420"/>
      <c r="G70" s="420"/>
      <c r="H70" s="420"/>
      <c r="I70" s="420"/>
      <c r="J70" s="420"/>
      <c r="K70" s="420"/>
      <c r="L70" s="420"/>
      <c r="M70" s="420" t="str">
        <f>IF('[2]p25'!$H$302&lt;&gt;0,'[2]p25'!$H$302,"")</f>
        <v>Port. GR/057/2006</v>
      </c>
      <c r="N70" s="420"/>
      <c r="O70" s="420"/>
      <c r="P70" s="420"/>
      <c r="Q70" s="420"/>
      <c r="R70" s="118">
        <f>IF('[2]p25'!$J$302&lt;&gt;0,'[2]p25'!$J$302,"")</f>
        <v>38959</v>
      </c>
      <c r="S70" s="118">
        <f>IF('[2]p25'!$K$302&lt;&gt;0,'[2]p25'!$K$302,"")</f>
      </c>
    </row>
    <row r="71" spans="1:19" s="3" customFormat="1" ht="13.5" customHeight="1">
      <c r="A71" s="419" t="str">
        <f>IF('[2]p25'!$A$306&lt;&gt;0,'[2]p25'!$A$306,"")</f>
        <v>Comissão de Avaliação de Estágio Probatório da Prof. (Claudianor)</v>
      </c>
      <c r="B71" s="419"/>
      <c r="C71" s="419"/>
      <c r="D71" s="419"/>
      <c r="E71" s="419"/>
      <c r="F71" s="419"/>
      <c r="G71" s="419"/>
      <c r="H71" s="419"/>
      <c r="I71" s="419"/>
      <c r="J71" s="419"/>
      <c r="K71" s="419"/>
      <c r="L71" s="419"/>
      <c r="M71" s="419" t="str">
        <f>IF('[2]p25'!$H$306&lt;&gt;0,'[2]p25'!$H$306,"")</f>
        <v>Port./UAME/004/06</v>
      </c>
      <c r="N71" s="419"/>
      <c r="O71" s="419"/>
      <c r="P71" s="419"/>
      <c r="Q71" s="419"/>
      <c r="R71" s="35">
        <f>IF('[2]p25'!$J$306&lt;&gt;0,'[2]p25'!$J$306,"")</f>
        <v>38947</v>
      </c>
      <c r="S71" s="35">
        <f>IF('[2]p25'!$K$306&lt;&gt;0,'[2]p25'!$K$306,"")</f>
        <v>40042</v>
      </c>
    </row>
    <row r="72" spans="1:19" s="45" customFormat="1" ht="11.25">
      <c r="A72" s="405" t="str">
        <f>T('[2]p28'!$C$13:$G$13)</f>
        <v>Miriam Costa</v>
      </c>
      <c r="B72" s="406"/>
      <c r="C72" s="406"/>
      <c r="D72" s="425"/>
      <c r="E72" s="386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</row>
    <row r="73" spans="1:19" s="3" customFormat="1" ht="13.5" customHeight="1">
      <c r="A73" s="419" t="str">
        <f>IF('[2]p28'!$A$302&lt;&gt;0,'[2]p28'!$A$302,"")</f>
        <v> Comissao de Avaliação de Estágio Probatório (Prof. Marcelo)</v>
      </c>
      <c r="B73" s="419"/>
      <c r="C73" s="419"/>
      <c r="D73" s="419"/>
      <c r="E73" s="420"/>
      <c r="F73" s="420"/>
      <c r="G73" s="420"/>
      <c r="H73" s="420"/>
      <c r="I73" s="420"/>
      <c r="J73" s="420"/>
      <c r="K73" s="420"/>
      <c r="L73" s="420"/>
      <c r="M73" s="420" t="str">
        <f>IF('[2]p28'!$H$302&lt;&gt;0,'[2]p28'!$H$302,"")</f>
        <v>Port. 05/2007/UAME</v>
      </c>
      <c r="N73" s="420"/>
      <c r="O73" s="420"/>
      <c r="P73" s="420"/>
      <c r="Q73" s="420"/>
      <c r="R73" s="118">
        <f>IF('[2]p28'!$J$302&lt;&gt;0,'[2]p28'!$J$302,"")</f>
        <v>39149</v>
      </c>
      <c r="S73" s="118">
        <f>IF('[2]p28'!$K$302&lt;&gt;0,'[2]p28'!$K$302,"")</f>
        <v>40245</v>
      </c>
    </row>
    <row r="74" spans="1:19" s="3" customFormat="1" ht="13.5" customHeight="1">
      <c r="A74" s="419" t="str">
        <f>IF('[2]p28'!$A$306&lt;&gt;0,'[2]p28'!$A$306,"")</f>
        <v>Comissao de Avaliação de Estágio Probatório (Prof. Michelli)</v>
      </c>
      <c r="B74" s="419"/>
      <c r="C74" s="419"/>
      <c r="D74" s="419"/>
      <c r="E74" s="419"/>
      <c r="F74" s="419"/>
      <c r="G74" s="419"/>
      <c r="H74" s="419"/>
      <c r="I74" s="419"/>
      <c r="J74" s="419"/>
      <c r="K74" s="419"/>
      <c r="L74" s="419"/>
      <c r="M74" s="419" t="str">
        <f>IF('[2]p28'!$H$306&lt;&gt;0,'[2]p28'!$H$306,"")</f>
        <v>Port. 04/2007/UAME</v>
      </c>
      <c r="N74" s="419"/>
      <c r="O74" s="419"/>
      <c r="P74" s="419"/>
      <c r="Q74" s="419"/>
      <c r="R74" s="35">
        <f>IF('[2]p28'!$J$306&lt;&gt;0,'[2]p28'!$J$306,"")</f>
        <v>39149</v>
      </c>
      <c r="S74" s="35">
        <f>IF('[2]p28'!$K$306&lt;&gt;0,'[2]p28'!$K$306,"")</f>
        <v>40245</v>
      </c>
    </row>
    <row r="75" spans="1:19" s="3" customFormat="1" ht="11.25">
      <c r="A75" s="418"/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s="45" customFormat="1" ht="11.25">
      <c r="A76" s="405" t="str">
        <f>T('[2]p30'!$C$13:$G$13)</f>
        <v>Rosana Marques da Silva</v>
      </c>
      <c r="B76" s="406"/>
      <c r="C76" s="406"/>
      <c r="D76" s="425"/>
      <c r="E76" s="386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</row>
    <row r="77" spans="1:19" s="3" customFormat="1" ht="13.5" customHeight="1">
      <c r="A77" s="419" t="str">
        <f>IF('[2]p30'!$A$302&lt;&gt;0,'[2]p30'!$A$302,"")</f>
        <v>Comissão de Avaliação de Estágio Probatório (Profa. Michelli)</v>
      </c>
      <c r="B77" s="419"/>
      <c r="C77" s="419"/>
      <c r="D77" s="419"/>
      <c r="E77" s="420"/>
      <c r="F77" s="420"/>
      <c r="G77" s="420"/>
      <c r="H77" s="420"/>
      <c r="I77" s="420"/>
      <c r="J77" s="420"/>
      <c r="K77" s="420"/>
      <c r="L77" s="420"/>
      <c r="M77" s="420" t="str">
        <f>IF('[2]p30'!$H$302&lt;&gt;0,'[2]p30'!$H$302,"")</f>
        <v>Port./04/07UAME</v>
      </c>
      <c r="N77" s="420"/>
      <c r="O77" s="420"/>
      <c r="P77" s="420"/>
      <c r="Q77" s="420"/>
      <c r="R77" s="118">
        <f>IF('[2]p30'!$J$302&lt;&gt;0,'[2]p30'!$J$302,"")</f>
        <v>39149</v>
      </c>
      <c r="S77" s="118">
        <f>IF('[2]p30'!$K$302&lt;&gt;0,'[2]p30'!$K$302,"")</f>
        <v>40245</v>
      </c>
    </row>
    <row r="78" spans="1:19" s="3" customFormat="1" ht="13.5" customHeight="1">
      <c r="A78" s="419" t="str">
        <f>IF('[2]p30'!$A$306&lt;&gt;0,'[2]p30'!$A$306,"")</f>
        <v>Comissão de Avaliação de Estágio Probatório (Prof. Marcelo)</v>
      </c>
      <c r="B78" s="419"/>
      <c r="C78" s="419"/>
      <c r="D78" s="419"/>
      <c r="E78" s="419"/>
      <c r="F78" s="419"/>
      <c r="G78" s="419"/>
      <c r="H78" s="419"/>
      <c r="I78" s="419"/>
      <c r="J78" s="419"/>
      <c r="K78" s="419"/>
      <c r="L78" s="419"/>
      <c r="M78" s="419" t="str">
        <f>IF('[2]p30'!$H$306&lt;&gt;0,'[2]p30'!$H$306,"")</f>
        <v>Port./05/07/UAME</v>
      </c>
      <c r="N78" s="419"/>
      <c r="O78" s="419"/>
      <c r="P78" s="419"/>
      <c r="Q78" s="419"/>
      <c r="R78" s="35">
        <f>IF('[2]p30'!$J$306&lt;&gt;0,'[2]p30'!$J$306,"")</f>
        <v>39149</v>
      </c>
      <c r="S78" s="35">
        <f>IF('[2]p30'!$K$306&lt;&gt;0,'[2]p30'!$K$306,"")</f>
        <v>40245</v>
      </c>
    </row>
    <row r="79" spans="1:19" s="3" customFormat="1" ht="11.25">
      <c r="A79" s="418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</row>
    <row r="80" spans="1:19" s="45" customFormat="1" ht="11.25">
      <c r="A80" s="405" t="str">
        <f>T('[2]p34'!$C$13:$G$13)</f>
        <v>Vanio Fragoso de Melo</v>
      </c>
      <c r="B80" s="406"/>
      <c r="C80" s="406"/>
      <c r="D80" s="425"/>
      <c r="E80" s="386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</row>
    <row r="81" spans="1:19" s="3" customFormat="1" ht="13.5" customHeight="1">
      <c r="A81" s="419" t="str">
        <f>IF('[2]p34'!$A$302&lt;&gt;0,'[2]p34'!$A$302,"")</f>
        <v>Comissão de Avaliação de Estágio Probatório (Amanda, Henrique, Lindomberg)</v>
      </c>
      <c r="B81" s="419"/>
      <c r="C81" s="419"/>
      <c r="D81" s="419"/>
      <c r="E81" s="420"/>
      <c r="F81" s="420"/>
      <c r="G81" s="420"/>
      <c r="H81" s="420"/>
      <c r="I81" s="420"/>
      <c r="J81" s="420"/>
      <c r="K81" s="420"/>
      <c r="L81" s="420"/>
      <c r="M81" s="420" t="str">
        <f>IF('[2]p34'!$H$302&lt;&gt;0,'[2]p34'!$H$302,"")</f>
        <v>Port./DME/04/2004</v>
      </c>
      <c r="N81" s="420"/>
      <c r="O81" s="420"/>
      <c r="P81" s="420"/>
      <c r="Q81" s="420"/>
      <c r="R81" s="118">
        <f>IF('[2]p34'!$J$302&lt;&gt;0,'[2]p34'!$J$302,"")</f>
        <v>38260</v>
      </c>
      <c r="S81" s="118">
        <f>IF('[2]p34'!$K$302&lt;&gt;0,'[2]p34'!$K$302,"")</f>
        <v>39354</v>
      </c>
    </row>
    <row r="82" spans="1:19" s="3" customFormat="1" ht="13.5" customHeight="1">
      <c r="A82" s="419" t="str">
        <f>IF('[2]p34'!$A$306&lt;&gt;0,'[2]p34'!$A$306,"")</f>
        <v>Comissão de Avaliação de Estágio Probatório do Prof. Jesualdo</v>
      </c>
      <c r="B82" s="419"/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 t="str">
        <f>IF('[2]p34'!$H$306&lt;&gt;0,'[2]p34'!$H$306,"")</f>
        <v>Port./UAME/008/06</v>
      </c>
      <c r="N82" s="419"/>
      <c r="O82" s="419"/>
      <c r="P82" s="419"/>
      <c r="Q82" s="419"/>
      <c r="R82" s="35">
        <f>IF('[2]p34'!$J$306&lt;&gt;0,'[2]p34'!$J$306,"")</f>
        <v>38947</v>
      </c>
      <c r="S82" s="35">
        <f>IF('[2]p34'!$K$306&lt;&gt;0,'[2]p34'!$K$306,"")</f>
        <v>40042</v>
      </c>
    </row>
    <row r="83" spans="1:19" s="3" customFormat="1" ht="13.5" customHeight="1">
      <c r="A83" s="419" t="str">
        <f>IF('[2]p34'!$A$310&lt;&gt;0,'[2]p34'!$A$310,"")</f>
        <v>Comissão de Avaliação de Estágio Probatório da Profa Bianca Caretta</v>
      </c>
      <c r="B83" s="419"/>
      <c r="C83" s="419"/>
      <c r="D83" s="419"/>
      <c r="E83" s="419"/>
      <c r="F83" s="419"/>
      <c r="G83" s="419"/>
      <c r="H83" s="419"/>
      <c r="I83" s="419"/>
      <c r="J83" s="419"/>
      <c r="K83" s="419"/>
      <c r="L83" s="419"/>
      <c r="M83" s="419" t="str">
        <f>IF('[2]p34'!$H$310&lt;&gt;0,'[2]p34'!$H$310,"")</f>
        <v>Port./UAME/007/06</v>
      </c>
      <c r="N83" s="419"/>
      <c r="O83" s="419"/>
      <c r="P83" s="419"/>
      <c r="Q83" s="419"/>
      <c r="R83" s="35">
        <f>IF('[2]p34'!$J$310&lt;&gt;0,'[2]p34'!$J$310,"")</f>
        <v>38947</v>
      </c>
      <c r="S83" s="35">
        <f>IF('[2]p34'!$K$310&lt;&gt;0,'[2]p34'!$K$310,"")</f>
        <v>40042</v>
      </c>
    </row>
    <row r="84" spans="1:19" s="3" customFormat="1" ht="13.5" customHeight="1">
      <c r="A84" s="419" t="str">
        <f>IF('[2]p34'!$A$318&lt;&gt;0,'[2]p34'!$A$318,"")</f>
        <v>Assessor de Ensino da UAME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 t="str">
        <f>IF('[2]p34'!$H$318&lt;&gt;0,'[2]p34'!$H$318,"")</f>
        <v>Port./UAME/006/07</v>
      </c>
      <c r="N84" s="419"/>
      <c r="O84" s="419"/>
      <c r="P84" s="419"/>
      <c r="Q84" s="419"/>
      <c r="R84" s="35">
        <f>IF('[2]p34'!$J$318&lt;&gt;0,'[2]p34'!$J$318,"")</f>
        <v>39166</v>
      </c>
      <c r="S84" s="35">
        <f>IF('[2]p34'!$K$318&lt;&gt;0,'[2]p34'!$K$318,"")</f>
      </c>
    </row>
  </sheetData>
  <sheetProtection password="CA19" sheet="1" objects="1" scenarios="1"/>
  <mergeCells count="149">
    <mergeCell ref="E3:Q3"/>
    <mergeCell ref="A25:L25"/>
    <mergeCell ref="M25:Q25"/>
    <mergeCell ref="A26:L26"/>
    <mergeCell ref="M26:Q26"/>
    <mergeCell ref="A23:L23"/>
    <mergeCell ref="M23:Q23"/>
    <mergeCell ref="A24:L24"/>
    <mergeCell ref="M24:Q24"/>
    <mergeCell ref="A21:L21"/>
    <mergeCell ref="A27:L27"/>
    <mergeCell ref="M27:Q27"/>
    <mergeCell ref="A84:L84"/>
    <mergeCell ref="M84:Q84"/>
    <mergeCell ref="A82:L82"/>
    <mergeCell ref="M82:Q82"/>
    <mergeCell ref="A83:L83"/>
    <mergeCell ref="M83:Q83"/>
    <mergeCell ref="A79:S79"/>
    <mergeCell ref="A80:D80"/>
    <mergeCell ref="E80:S80"/>
    <mergeCell ref="A81:L81"/>
    <mergeCell ref="M81:Q81"/>
    <mergeCell ref="A78:L78"/>
    <mergeCell ref="M78:Q78"/>
    <mergeCell ref="A75:S75"/>
    <mergeCell ref="A76:D76"/>
    <mergeCell ref="E76:S76"/>
    <mergeCell ref="A77:L77"/>
    <mergeCell ref="M77:Q77"/>
    <mergeCell ref="A74:L74"/>
    <mergeCell ref="M74:Q74"/>
    <mergeCell ref="A72:D72"/>
    <mergeCell ref="E72:S72"/>
    <mergeCell ref="A73:L73"/>
    <mergeCell ref="M73:Q73"/>
    <mergeCell ref="A71:L71"/>
    <mergeCell ref="M71:Q71"/>
    <mergeCell ref="A68:S68"/>
    <mergeCell ref="A69:D69"/>
    <mergeCell ref="E69:S69"/>
    <mergeCell ref="A70:L70"/>
    <mergeCell ref="M70:Q70"/>
    <mergeCell ref="A67:L67"/>
    <mergeCell ref="M67:Q67"/>
    <mergeCell ref="A64:S64"/>
    <mergeCell ref="A65:D65"/>
    <mergeCell ref="E65:S65"/>
    <mergeCell ref="A66:L66"/>
    <mergeCell ref="M66:Q66"/>
    <mergeCell ref="A62:L62"/>
    <mergeCell ref="M62:Q62"/>
    <mergeCell ref="A63:L63"/>
    <mergeCell ref="M63:Q63"/>
    <mergeCell ref="A60:L60"/>
    <mergeCell ref="M60:Q60"/>
    <mergeCell ref="A61:L61"/>
    <mergeCell ref="M61:Q61"/>
    <mergeCell ref="A57:S57"/>
    <mergeCell ref="A58:D58"/>
    <mergeCell ref="E58:S58"/>
    <mergeCell ref="A59:L59"/>
    <mergeCell ref="M59:Q59"/>
    <mergeCell ref="A56:L56"/>
    <mergeCell ref="M56:Q56"/>
    <mergeCell ref="A53:S53"/>
    <mergeCell ref="A54:D54"/>
    <mergeCell ref="E54:S54"/>
    <mergeCell ref="A55:L55"/>
    <mergeCell ref="M55:Q55"/>
    <mergeCell ref="A52:L52"/>
    <mergeCell ref="M52:Q52"/>
    <mergeCell ref="A49:S49"/>
    <mergeCell ref="A50:D50"/>
    <mergeCell ref="E50:S50"/>
    <mergeCell ref="A51:L51"/>
    <mergeCell ref="M51:Q51"/>
    <mergeCell ref="A47:L47"/>
    <mergeCell ref="M47:Q47"/>
    <mergeCell ref="A48:L48"/>
    <mergeCell ref="M48:Q48"/>
    <mergeCell ref="A44:S44"/>
    <mergeCell ref="A45:D45"/>
    <mergeCell ref="E45:S45"/>
    <mergeCell ref="A46:L46"/>
    <mergeCell ref="M46:Q46"/>
    <mergeCell ref="A41:S41"/>
    <mergeCell ref="A42:D42"/>
    <mergeCell ref="E42:S42"/>
    <mergeCell ref="A43:L43"/>
    <mergeCell ref="M43:Q43"/>
    <mergeCell ref="A39:L39"/>
    <mergeCell ref="M39:Q39"/>
    <mergeCell ref="A40:L40"/>
    <mergeCell ref="M40:Q40"/>
    <mergeCell ref="A38:L38"/>
    <mergeCell ref="M38:Q38"/>
    <mergeCell ref="A37:D37"/>
    <mergeCell ref="E37:S37"/>
    <mergeCell ref="A36:L36"/>
    <mergeCell ref="M36:Q36"/>
    <mergeCell ref="A34:L34"/>
    <mergeCell ref="M34:Q34"/>
    <mergeCell ref="A35:L35"/>
    <mergeCell ref="M35:Q35"/>
    <mergeCell ref="A31:S31"/>
    <mergeCell ref="A32:D32"/>
    <mergeCell ref="E32:S32"/>
    <mergeCell ref="A33:L33"/>
    <mergeCell ref="M33:Q33"/>
    <mergeCell ref="A28:S28"/>
    <mergeCell ref="A29:D29"/>
    <mergeCell ref="E29:S29"/>
    <mergeCell ref="A30:L30"/>
    <mergeCell ref="M30:Q30"/>
    <mergeCell ref="M21:Q21"/>
    <mergeCell ref="A22:L22"/>
    <mergeCell ref="M22:Q22"/>
    <mergeCell ref="A19:S19"/>
    <mergeCell ref="A20:D20"/>
    <mergeCell ref="E20:S20"/>
    <mergeCell ref="A18:L18"/>
    <mergeCell ref="M18:Q18"/>
    <mergeCell ref="A15:S15"/>
    <mergeCell ref="A16:D16"/>
    <mergeCell ref="E16:S16"/>
    <mergeCell ref="A17:L17"/>
    <mergeCell ref="M17:Q17"/>
    <mergeCell ref="A12:S12"/>
    <mergeCell ref="A13:D13"/>
    <mergeCell ref="E13:S13"/>
    <mergeCell ref="A14:L14"/>
    <mergeCell ref="M14:Q14"/>
    <mergeCell ref="A1:S1"/>
    <mergeCell ref="A2:S2"/>
    <mergeCell ref="A3:D3"/>
    <mergeCell ref="A11:L11"/>
    <mergeCell ref="M11:Q11"/>
    <mergeCell ref="M10:Q10"/>
    <mergeCell ref="A6:L6"/>
    <mergeCell ref="M6:Q6"/>
    <mergeCell ref="A7:D7"/>
    <mergeCell ref="E7:S7"/>
    <mergeCell ref="A10:L10"/>
    <mergeCell ref="A4:S5"/>
    <mergeCell ref="M8:Q8"/>
    <mergeCell ref="A8:L8"/>
    <mergeCell ref="A9:L9"/>
    <mergeCell ref="M9:Q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CCT/UFPB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Aparecido Jesuino de Souza</dc:creator>
  <cp:keywords/>
  <dc:description/>
  <cp:lastModifiedBy>Joao Victor Sampaio Borges</cp:lastModifiedBy>
  <cp:lastPrinted>2007-11-26T17:03:34Z</cp:lastPrinted>
  <dcterms:created xsi:type="dcterms:W3CDTF">2000-03-16T19:09:54Z</dcterms:created>
  <dcterms:modified xsi:type="dcterms:W3CDTF">2008-10-31T19:00:20Z</dcterms:modified>
  <cp:category/>
  <cp:version/>
  <cp:contentType/>
  <cp:contentStatus/>
</cp:coreProperties>
</file>